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13_ncr:1_{3D46F36C-807F-478A-A451-D0BE0D0A5BC5}" xr6:coauthVersionLast="43" xr6:coauthVersionMax="43" xr10:uidLastSave="{00000000-0000-0000-0000-000000000000}"/>
  <bookViews>
    <workbookView xWindow="-120" yWindow="-120" windowWidth="25440" windowHeight="15390" xr2:uid="{00000000-000D-0000-FFFF-FFFF00000000}"/>
  </bookViews>
  <sheets>
    <sheet name="2018" sheetId="2" r:id="rId1"/>
    <sheet name="Vorlage" sheetId="9" r:id="rId2"/>
    <sheet name="01" sheetId="17" r:id="rId3"/>
    <sheet name="02" sheetId="18" r:id="rId4"/>
    <sheet name="03" sheetId="20" r:id="rId5"/>
    <sheet name="04" sheetId="19" r:id="rId6"/>
    <sheet name="05" sheetId="21" r:id="rId7"/>
    <sheet name="06" sheetId="22" r:id="rId8"/>
    <sheet name="07" sheetId="23" r:id="rId9"/>
    <sheet name="08" sheetId="24" r:id="rId10"/>
    <sheet name="09" sheetId="25" r:id="rId11"/>
    <sheet name="10" sheetId="26" r:id="rId12"/>
    <sheet name="Mitglieder" sheetId="1" r:id="rId13"/>
    <sheet name="Satzung" sheetId="3" r:id="rId14"/>
    <sheet name="Steuerdaten" sheetId="5" r:id="rId15"/>
  </sheets>
  <definedNames>
    <definedName name="_xlnm.Print_Area" localSheetId="2">'01'!$A$1:$AH$16</definedName>
    <definedName name="_xlnm.Print_Area" localSheetId="3">'02'!$A$1:$AH$16</definedName>
    <definedName name="_xlnm.Print_Area" localSheetId="4">'03'!$A$1:$AH$16</definedName>
    <definedName name="_xlnm.Print_Area" localSheetId="5">'04'!$A$1:$AH$16</definedName>
    <definedName name="_xlnm.Print_Area" localSheetId="6">'05'!$A$1:$AH$16</definedName>
    <definedName name="_xlnm.Print_Area" localSheetId="7">'06'!$A$1:$AH$16</definedName>
    <definedName name="_xlnm.Print_Area" localSheetId="8">'07'!$A$1:$AH$16</definedName>
    <definedName name="_xlnm.Print_Area" localSheetId="9">'08'!$A$1:$AH$16</definedName>
    <definedName name="_xlnm.Print_Area" localSheetId="10">'09'!$A$1:$AH$16</definedName>
    <definedName name="_xlnm.Print_Area" localSheetId="11">'10'!$A$1:$AH$16</definedName>
    <definedName name="_xlnm.Print_Area" localSheetId="0">'2018'!$A$1:$BE$22</definedName>
    <definedName name="_xlnm.Print_Area" localSheetId="13">Satzung!$A$1:$C$72</definedName>
    <definedName name="_xlnm.Print_Area" localSheetId="1">Vorlage!$A$1:$AH$16</definedName>
  </definedNames>
  <calcPr calcId="181029"/>
</workbook>
</file>

<file path=xl/calcChain.xml><?xml version="1.0" encoding="utf-8"?>
<calcChain xmlns="http://schemas.openxmlformats.org/spreadsheetml/2006/main">
  <c r="AC8" i="26" l="1"/>
  <c r="AC7" i="26" l="1"/>
  <c r="AC3" i="26"/>
  <c r="D3" i="26" s="1"/>
  <c r="D15" i="26"/>
  <c r="D14" i="26"/>
  <c r="D13" i="26"/>
  <c r="D12" i="26"/>
  <c r="D11" i="26"/>
  <c r="D10" i="26"/>
  <c r="B10" i="26"/>
  <c r="D9" i="26"/>
  <c r="B9" i="26"/>
  <c r="D8" i="26"/>
  <c r="B8" i="26"/>
  <c r="D7" i="26"/>
  <c r="B7" i="26"/>
  <c r="D6" i="26"/>
  <c r="B6" i="26"/>
  <c r="D5" i="26"/>
  <c r="B5" i="26"/>
  <c r="D4" i="26"/>
  <c r="B4" i="26"/>
  <c r="B3" i="26"/>
  <c r="B2" i="26"/>
  <c r="J10" i="25" l="1"/>
  <c r="D15" i="25" l="1"/>
  <c r="D14" i="25"/>
  <c r="D13" i="25"/>
  <c r="D12" i="25"/>
  <c r="D11" i="25"/>
  <c r="D10" i="25"/>
  <c r="B10" i="25"/>
  <c r="D9" i="25"/>
  <c r="B9" i="25"/>
  <c r="D8" i="25"/>
  <c r="B8" i="25"/>
  <c r="D7" i="25"/>
  <c r="B7" i="25"/>
  <c r="D6" i="25"/>
  <c r="B6" i="25"/>
  <c r="D5" i="25"/>
  <c r="B5" i="25"/>
  <c r="D4" i="25"/>
  <c r="B4" i="25"/>
  <c r="D3" i="25"/>
  <c r="B3" i="25"/>
  <c r="B2" i="25"/>
  <c r="O7" i="2" l="1"/>
  <c r="K14" i="2" l="1"/>
  <c r="K13" i="2"/>
  <c r="K12" i="2"/>
  <c r="K11" i="2"/>
  <c r="K10" i="2"/>
  <c r="K9" i="2"/>
  <c r="K8" i="2"/>
  <c r="K7" i="2"/>
  <c r="C6" i="2" l="1"/>
  <c r="G6" i="2"/>
  <c r="K6" i="2"/>
  <c r="O6" i="2"/>
  <c r="S6" i="2"/>
  <c r="D15" i="24"/>
  <c r="D14" i="24"/>
  <c r="D13" i="24"/>
  <c r="D12" i="24"/>
  <c r="D11" i="24"/>
  <c r="D10" i="24"/>
  <c r="B10" i="24"/>
  <c r="D9" i="24"/>
  <c r="B9" i="24"/>
  <c r="D8" i="24"/>
  <c r="B8" i="24"/>
  <c r="D7" i="24"/>
  <c r="B7" i="24"/>
  <c r="D6" i="24"/>
  <c r="B6" i="24"/>
  <c r="D5" i="24"/>
  <c r="B5" i="24"/>
  <c r="D4" i="24"/>
  <c r="B4" i="24"/>
  <c r="D3" i="24"/>
  <c r="B3" i="24"/>
  <c r="B2" i="24"/>
  <c r="AF17" i="2"/>
  <c r="AE17" i="2" l="1"/>
  <c r="D15" i="17"/>
  <c r="D14" i="17"/>
  <c r="D13" i="17"/>
  <c r="D12" i="17"/>
  <c r="D11" i="17"/>
  <c r="D10" i="17"/>
  <c r="D9" i="17"/>
  <c r="D8" i="17"/>
  <c r="D7" i="17"/>
  <c r="D6" i="17"/>
  <c r="D5" i="17"/>
  <c r="D4" i="17"/>
  <c r="D3" i="17"/>
  <c r="D15" i="18"/>
  <c r="D14" i="18"/>
  <c r="D13" i="18"/>
  <c r="D12" i="18"/>
  <c r="D11" i="18"/>
  <c r="D10" i="18"/>
  <c r="D9" i="18"/>
  <c r="D8" i="18"/>
  <c r="D7" i="18"/>
  <c r="D6" i="18"/>
  <c r="D5" i="18"/>
  <c r="D4" i="18"/>
  <c r="D3" i="18"/>
  <c r="D15" i="19"/>
  <c r="D14" i="19"/>
  <c r="D13" i="19"/>
  <c r="D12" i="19"/>
  <c r="D11" i="19"/>
  <c r="D10" i="19"/>
  <c r="D9" i="19"/>
  <c r="D8" i="19"/>
  <c r="D7" i="19"/>
  <c r="D6" i="19"/>
  <c r="D5" i="19"/>
  <c r="D4" i="19"/>
  <c r="D3" i="19"/>
  <c r="D15" i="20"/>
  <c r="D14" i="20"/>
  <c r="D13" i="20"/>
  <c r="D12" i="20"/>
  <c r="D11" i="20"/>
  <c r="D10" i="20"/>
  <c r="D9" i="20"/>
  <c r="D8" i="20"/>
  <c r="D7" i="20"/>
  <c r="D6" i="20"/>
  <c r="D5" i="20"/>
  <c r="D4" i="20"/>
  <c r="D3" i="20"/>
  <c r="D15" i="21"/>
  <c r="D14" i="21"/>
  <c r="D13" i="21"/>
  <c r="D12" i="21"/>
  <c r="D11" i="21"/>
  <c r="D10" i="21"/>
  <c r="D9" i="21"/>
  <c r="D8" i="21"/>
  <c r="D7" i="21"/>
  <c r="D6" i="21"/>
  <c r="D5" i="21"/>
  <c r="D4" i="21"/>
  <c r="D3" i="21"/>
  <c r="D15" i="22"/>
  <c r="D14" i="22"/>
  <c r="D13" i="22"/>
  <c r="D12" i="22"/>
  <c r="D11" i="22"/>
  <c r="D10" i="22"/>
  <c r="D9" i="22"/>
  <c r="D8" i="22"/>
  <c r="D7" i="22"/>
  <c r="D6" i="22"/>
  <c r="D5" i="22"/>
  <c r="D4" i="22"/>
  <c r="D3" i="22"/>
  <c r="L13" i="2"/>
  <c r="L10" i="2"/>
  <c r="L7" i="2"/>
  <c r="D14" i="2"/>
  <c r="L14" i="2"/>
  <c r="D7" i="2"/>
  <c r="D13" i="2"/>
  <c r="L12" i="2"/>
  <c r="P7" i="2"/>
  <c r="D12" i="2"/>
  <c r="L8" i="2"/>
  <c r="L11" i="2"/>
  <c r="D8" i="2"/>
  <c r="L9" i="2"/>
  <c r="D9" i="2"/>
  <c r="D11" i="2"/>
  <c r="D10" i="2"/>
  <c r="D15" i="23" l="1"/>
  <c r="D14" i="23"/>
  <c r="D13" i="23"/>
  <c r="D12" i="23"/>
  <c r="D11" i="23"/>
  <c r="D10" i="23"/>
  <c r="B10" i="23"/>
  <c r="D9" i="23"/>
  <c r="B9" i="23"/>
  <c r="D8" i="23"/>
  <c r="B8" i="23"/>
  <c r="D7" i="23"/>
  <c r="B7" i="23"/>
  <c r="D6" i="23"/>
  <c r="B6" i="23"/>
  <c r="D5" i="23"/>
  <c r="B5" i="23"/>
  <c r="D4" i="23"/>
  <c r="B4" i="23"/>
  <c r="D3" i="23"/>
  <c r="B3" i="23"/>
  <c r="B2" i="23"/>
  <c r="W6" i="2" l="1"/>
  <c r="B10" i="22" l="1"/>
  <c r="B9" i="22"/>
  <c r="B8" i="22"/>
  <c r="B7" i="22"/>
  <c r="B6" i="22"/>
  <c r="B5" i="22"/>
  <c r="B4" i="22"/>
  <c r="B3" i="22"/>
  <c r="B2" i="22"/>
  <c r="S14" i="2" l="1"/>
  <c r="S13" i="2"/>
  <c r="S12" i="2"/>
  <c r="S11" i="2"/>
  <c r="S10" i="2"/>
  <c r="S9" i="2"/>
  <c r="S8" i="2"/>
  <c r="S7" i="2"/>
  <c r="B10" i="21"/>
  <c r="B9" i="21"/>
  <c r="B8" i="21"/>
  <c r="B7" i="21"/>
  <c r="B6" i="21"/>
  <c r="B5" i="21"/>
  <c r="B4" i="21"/>
  <c r="B3" i="21"/>
  <c r="B2" i="21"/>
  <c r="B10" i="20" l="1"/>
  <c r="B9" i="20"/>
  <c r="B8" i="20"/>
  <c r="B7" i="20"/>
  <c r="B6" i="20"/>
  <c r="B5" i="20"/>
  <c r="B4" i="20"/>
  <c r="B3" i="20"/>
  <c r="B2" i="20"/>
  <c r="B2" i="9"/>
  <c r="B2" i="19"/>
  <c r="B2" i="18"/>
  <c r="B2" i="17"/>
  <c r="B10" i="19"/>
  <c r="B9" i="19"/>
  <c r="B8" i="19"/>
  <c r="B7" i="19"/>
  <c r="B6" i="19"/>
  <c r="B5" i="19"/>
  <c r="B4" i="19"/>
  <c r="B3" i="19"/>
  <c r="AZ8" i="2" l="1"/>
  <c r="AZ9" i="2"/>
  <c r="AZ10" i="2"/>
  <c r="AZ11" i="2"/>
  <c r="AZ12" i="2"/>
  <c r="AZ13" i="2"/>
  <c r="AZ14" i="2"/>
  <c r="AZ15" i="2"/>
  <c r="AZ16" i="2"/>
  <c r="AZ17" i="2"/>
  <c r="AZ18" i="2"/>
  <c r="AZ19" i="2"/>
  <c r="AZ7" i="2"/>
  <c r="AI14" i="2"/>
  <c r="AI13" i="2"/>
  <c r="AI12" i="2"/>
  <c r="AI11" i="2"/>
  <c r="AI10" i="2"/>
  <c r="AI9" i="2"/>
  <c r="AI8" i="2"/>
  <c r="AI7" i="2"/>
  <c r="AM14" i="2"/>
  <c r="AM13" i="2"/>
  <c r="AM12" i="2"/>
  <c r="AM11" i="2"/>
  <c r="AM10" i="2"/>
  <c r="AM9" i="2"/>
  <c r="AM8" i="2"/>
  <c r="AM7" i="2"/>
  <c r="AQ14" i="2"/>
  <c r="AQ13" i="2"/>
  <c r="AQ12" i="2"/>
  <c r="AQ11" i="2"/>
  <c r="AQ10" i="2"/>
  <c r="AQ9" i="2"/>
  <c r="AQ8" i="2"/>
  <c r="AQ7" i="2"/>
  <c r="AU14" i="2"/>
  <c r="AU13" i="2"/>
  <c r="AU12" i="2"/>
  <c r="AU11" i="2"/>
  <c r="AU10" i="2"/>
  <c r="AU9" i="2"/>
  <c r="AU8" i="2"/>
  <c r="AU7" i="2"/>
  <c r="AE14" i="2"/>
  <c r="AE13" i="2"/>
  <c r="AE12" i="2"/>
  <c r="AE11" i="2"/>
  <c r="AE10" i="2"/>
  <c r="AE9" i="2"/>
  <c r="AE8" i="2"/>
  <c r="AE7" i="2"/>
  <c r="AA14" i="2"/>
  <c r="AA13" i="2"/>
  <c r="AA12" i="2"/>
  <c r="AA11" i="2"/>
  <c r="AA10" i="2"/>
  <c r="AA9" i="2"/>
  <c r="AA8" i="2"/>
  <c r="AA7" i="2"/>
  <c r="W14" i="2"/>
  <c r="W13" i="2"/>
  <c r="W12" i="2"/>
  <c r="W11" i="2"/>
  <c r="W10" i="2"/>
  <c r="W9" i="2"/>
  <c r="W8" i="2"/>
  <c r="W7" i="2"/>
  <c r="O14" i="2"/>
  <c r="O13" i="2"/>
  <c r="O12" i="2"/>
  <c r="O11" i="2"/>
  <c r="O10" i="2"/>
  <c r="O9" i="2"/>
  <c r="O8" i="2"/>
  <c r="G14" i="2"/>
  <c r="G13" i="2"/>
  <c r="G12" i="2"/>
  <c r="G11" i="2"/>
  <c r="G10" i="2"/>
  <c r="G9" i="2"/>
  <c r="G8" i="2"/>
  <c r="G7" i="2"/>
  <c r="B10" i="18" l="1"/>
  <c r="B9" i="18"/>
  <c r="B8" i="18"/>
  <c r="B7" i="18"/>
  <c r="B6" i="18"/>
  <c r="B5" i="18"/>
  <c r="B4" i="18"/>
  <c r="B3" i="18"/>
  <c r="B10" i="17"/>
  <c r="B9" i="17"/>
  <c r="B8" i="17"/>
  <c r="B7" i="17"/>
  <c r="B6" i="17"/>
  <c r="B5" i="17"/>
  <c r="B4" i="17"/>
  <c r="B3" i="17"/>
  <c r="D4" i="9" l="1"/>
  <c r="D5" i="9"/>
  <c r="D6" i="9"/>
  <c r="D7" i="9"/>
  <c r="D8" i="9"/>
  <c r="D9" i="9"/>
  <c r="D10" i="9"/>
  <c r="D11" i="9"/>
  <c r="D12" i="9"/>
  <c r="D13" i="9"/>
  <c r="D14" i="9"/>
  <c r="D15" i="9"/>
  <c r="D3" i="9"/>
  <c r="B10" i="9" l="1"/>
  <c r="B9" i="9"/>
  <c r="B8" i="9"/>
  <c r="B7" i="9"/>
  <c r="B6" i="9"/>
  <c r="B5" i="9"/>
  <c r="B4" i="9"/>
  <c r="B3" i="9"/>
  <c r="R21" i="2" l="1"/>
  <c r="BB19" i="2"/>
  <c r="BB18" i="2"/>
  <c r="BB17" i="2"/>
  <c r="BB16" i="2"/>
  <c r="BB15" i="2"/>
  <c r="BB14" i="2"/>
  <c r="BB13" i="2"/>
  <c r="BB12" i="2"/>
  <c r="BB11" i="2"/>
  <c r="BB10" i="2"/>
  <c r="BB9" i="2"/>
  <c r="BB8" i="2"/>
  <c r="BB7" i="2"/>
  <c r="AA6" i="2"/>
  <c r="AE6" i="2"/>
  <c r="AI6" i="2"/>
  <c r="AM6" i="2"/>
  <c r="AQ6" i="2"/>
  <c r="AU6" i="2"/>
  <c r="C8" i="2"/>
  <c r="C9" i="2"/>
  <c r="C10" i="2"/>
  <c r="C11" i="2"/>
  <c r="C12" i="2"/>
  <c r="C13" i="2"/>
  <c r="C14" i="2"/>
  <c r="C7" i="2"/>
  <c r="B8" i="2"/>
  <c r="B9" i="2"/>
  <c r="B10" i="2"/>
  <c r="B11" i="2"/>
  <c r="B12" i="2"/>
  <c r="B13" i="2"/>
  <c r="B14" i="2"/>
  <c r="B7" i="2"/>
  <c r="BB20" i="2" l="1"/>
  <c r="AT21" i="2" s="1"/>
  <c r="AZ6" i="2"/>
  <c r="AZ20" i="2" s="1"/>
  <c r="AH21" i="2" s="1"/>
  <c r="AZ21" i="2" l="1"/>
  <c r="H9" i="2"/>
  <c r="AJ16" i="2"/>
  <c r="T9" i="2"/>
  <c r="P16" i="2"/>
  <c r="AF9" i="2"/>
  <c r="AF16" i="2"/>
  <c r="AJ8" i="2"/>
  <c r="AV7" i="2"/>
  <c r="AB16" i="2"/>
  <c r="P13" i="2"/>
  <c r="P9" i="2"/>
  <c r="P19" i="2"/>
  <c r="AF15" i="2"/>
  <c r="T11" i="2"/>
  <c r="X18" i="2"/>
  <c r="AB12" i="2"/>
  <c r="AV12" i="2"/>
  <c r="AB15" i="2"/>
  <c r="T15" i="2"/>
  <c r="AB11" i="2"/>
  <c r="AJ19" i="2"/>
  <c r="AV10" i="2"/>
  <c r="P18" i="2"/>
  <c r="AR17" i="2"/>
  <c r="P14" i="2"/>
  <c r="AN8" i="2"/>
  <c r="AB17" i="2"/>
  <c r="AB8" i="2"/>
  <c r="T10" i="2"/>
  <c r="X10" i="2"/>
  <c r="T14" i="2"/>
  <c r="AF12" i="2"/>
  <c r="AJ13" i="2"/>
  <c r="AB10" i="2"/>
  <c r="AN14" i="2"/>
  <c r="P8" i="2"/>
  <c r="AR19" i="2"/>
  <c r="T12" i="2"/>
  <c r="H17" i="2"/>
  <c r="AN17" i="2"/>
  <c r="X8" i="2"/>
  <c r="AF8" i="2"/>
  <c r="AN19" i="2"/>
  <c r="X7" i="2"/>
  <c r="T16" i="2"/>
  <c r="L16" i="2"/>
  <c r="AF18" i="2"/>
  <c r="AR7" i="2"/>
  <c r="AR8" i="2"/>
  <c r="AR11" i="2"/>
  <c r="AN9" i="2"/>
  <c r="T19" i="2"/>
  <c r="AB7" i="2"/>
  <c r="AR10" i="2"/>
  <c r="AN10" i="2"/>
  <c r="AF14" i="2"/>
  <c r="X14" i="2"/>
  <c r="H16" i="2"/>
  <c r="AR18" i="2"/>
  <c r="AN16" i="2"/>
  <c r="L15" i="2"/>
  <c r="AV18" i="2"/>
  <c r="AN12" i="2"/>
  <c r="AB18" i="2"/>
  <c r="P15" i="2"/>
  <c r="AJ9" i="2"/>
  <c r="H13" i="2"/>
  <c r="AV8" i="2"/>
  <c r="AF11" i="2"/>
  <c r="AB13" i="2"/>
  <c r="AR16" i="2"/>
  <c r="AJ7" i="2"/>
  <c r="AV14" i="2"/>
  <c r="AN7" i="2"/>
  <c r="L18" i="2"/>
  <c r="AR9" i="2"/>
  <c r="H8" i="2"/>
  <c r="X11" i="2"/>
  <c r="L19" i="2"/>
  <c r="AJ18" i="2"/>
  <c r="X17" i="2"/>
  <c r="AV11" i="2"/>
  <c r="AV17" i="2"/>
  <c r="H7" i="2"/>
  <c r="T17" i="2"/>
  <c r="AF19" i="2"/>
  <c r="T7" i="2"/>
  <c r="AF10" i="2"/>
  <c r="H18" i="2"/>
  <c r="AF13" i="2"/>
  <c r="AJ12" i="2"/>
  <c r="AV13" i="2"/>
  <c r="P17" i="2"/>
  <c r="AV19" i="2"/>
  <c r="AV16" i="2"/>
  <c r="H11" i="2"/>
  <c r="AV15" i="2"/>
  <c r="AB14" i="2"/>
  <c r="T8" i="2"/>
  <c r="AJ14" i="2"/>
  <c r="AN18" i="2"/>
  <c r="X13" i="2"/>
  <c r="P12" i="2"/>
  <c r="AJ15" i="2"/>
  <c r="AR14" i="2"/>
  <c r="AF7" i="2"/>
  <c r="H15" i="2"/>
  <c r="X9" i="2"/>
  <c r="AN11" i="2"/>
  <c r="AR12" i="2"/>
  <c r="P11" i="2"/>
  <c r="H19" i="2"/>
  <c r="X12" i="2"/>
  <c r="H14" i="2"/>
  <c r="AN13" i="2"/>
  <c r="AV9" i="2"/>
  <c r="X16" i="2"/>
  <c r="AJ10" i="2"/>
  <c r="L17" i="2"/>
  <c r="T13" i="2"/>
  <c r="AB9" i="2"/>
  <c r="X15" i="2"/>
  <c r="AJ17" i="2"/>
  <c r="AN15" i="2"/>
  <c r="AR13" i="2"/>
  <c r="H12" i="2"/>
  <c r="X19" i="2"/>
  <c r="AR15" i="2"/>
  <c r="P10" i="2"/>
  <c r="AB19" i="2"/>
  <c r="AJ11" i="2"/>
  <c r="T18" i="2"/>
  <c r="H10" i="2"/>
  <c r="AY10" i="2" l="1"/>
  <c r="S18" i="2"/>
  <c r="AA19" i="2"/>
  <c r="AQ15" i="2"/>
  <c r="W19" i="2"/>
  <c r="AY12" i="2"/>
  <c r="AM15" i="2"/>
  <c r="AI17" i="2"/>
  <c r="W15" i="2"/>
  <c r="K17" i="2"/>
  <c r="W16" i="2"/>
  <c r="AY14" i="2"/>
  <c r="G19" i="2"/>
  <c r="G15" i="2"/>
  <c r="AI15" i="2"/>
  <c r="AM18" i="2"/>
  <c r="AU15" i="2"/>
  <c r="AY11" i="2"/>
  <c r="AU16" i="2"/>
  <c r="AU19" i="2"/>
  <c r="O17" i="2"/>
  <c r="G18" i="2"/>
  <c r="AE19" i="2"/>
  <c r="S17" i="2"/>
  <c r="AY7" i="2"/>
  <c r="AU17" i="2"/>
  <c r="W17" i="2"/>
  <c r="AI18" i="2"/>
  <c r="K19" i="2"/>
  <c r="AY8" i="2"/>
  <c r="K18" i="2"/>
  <c r="AQ16" i="2"/>
  <c r="AY13" i="2"/>
  <c r="O15" i="2"/>
  <c r="AA18" i="2"/>
  <c r="AU18" i="2"/>
  <c r="K15" i="2"/>
  <c r="AM16" i="2"/>
  <c r="AQ18" i="2"/>
  <c r="G16" i="2"/>
  <c r="S19" i="2"/>
  <c r="AE18" i="2"/>
  <c r="K16" i="2"/>
  <c r="S16" i="2"/>
  <c r="AM19" i="2"/>
  <c r="AM17" i="2"/>
  <c r="G17" i="2"/>
  <c r="AQ19" i="2"/>
  <c r="AA17" i="2"/>
  <c r="AQ17" i="2"/>
  <c r="O18" i="2"/>
  <c r="AI19" i="2"/>
  <c r="S15" i="2"/>
  <c r="AA15" i="2"/>
  <c r="W18" i="2"/>
  <c r="AE15" i="2"/>
  <c r="O19" i="2"/>
  <c r="AA16" i="2"/>
  <c r="AE16" i="2"/>
  <c r="O16" i="2"/>
  <c r="AI16" i="2"/>
  <c r="AY9" i="2"/>
  <c r="AY16" i="2" l="1"/>
  <c r="AY18" i="2"/>
  <c r="AY15" i="2"/>
  <c r="AY17" i="2"/>
  <c r="AY20" i="2" s="1"/>
  <c r="AY19" i="2"/>
</calcChain>
</file>

<file path=xl/sharedStrings.xml><?xml version="1.0" encoding="utf-8"?>
<sst xmlns="http://schemas.openxmlformats.org/spreadsheetml/2006/main" count="406" uniqueCount="145">
  <si>
    <t>Name</t>
  </si>
  <si>
    <t>Anschrift</t>
  </si>
  <si>
    <t>Geb.</t>
  </si>
  <si>
    <t>Handy</t>
  </si>
  <si>
    <t>Telefon</t>
  </si>
  <si>
    <t>Amt</t>
  </si>
  <si>
    <t>E-Mail</t>
  </si>
  <si>
    <t>Schriftführerin</t>
  </si>
  <si>
    <t>Husmann Carmen</t>
  </si>
  <si>
    <t>Moorkämpe 3</t>
  </si>
  <si>
    <t>husmann-carmen@web.de</t>
  </si>
  <si>
    <t>Kegelmutter</t>
  </si>
  <si>
    <t>Kegelvater</t>
  </si>
  <si>
    <t>Kassenwart</t>
  </si>
  <si>
    <t>Südkamp Marco</t>
  </si>
  <si>
    <t>marco.suedkamp@ewetel.net</t>
  </si>
  <si>
    <t>Mitglieder im Kegelclub "8 von 13 "</t>
  </si>
  <si>
    <t>Eiken-Lüken Silvia</t>
  </si>
  <si>
    <t>van der Pütten Andreas</t>
  </si>
  <si>
    <t xml:space="preserve">van der Pütten Silvia </t>
  </si>
  <si>
    <t>Pestalozzistr. 22</t>
  </si>
  <si>
    <t>Waldstr. 7</t>
  </si>
  <si>
    <t>Andreas.vanderPuetten@t-online.de</t>
  </si>
  <si>
    <t>Walter.Broer@ewetel.net</t>
  </si>
  <si>
    <t>+49 173 5407573</t>
  </si>
  <si>
    <t>+49 171 8623489</t>
  </si>
  <si>
    <t>+49 172 5812137</t>
  </si>
  <si>
    <t>+49 172 3747592</t>
  </si>
  <si>
    <t>+49 4962 990115</t>
  </si>
  <si>
    <t>+49 4961 835585</t>
  </si>
  <si>
    <t>Hermann-Josef.Eiken-Luecken@ewetel.net</t>
  </si>
  <si>
    <t>Martin.Broer@ewetel.net</t>
  </si>
  <si>
    <t>+49 173 2561400</t>
  </si>
  <si>
    <t>+49 4961 3393</t>
  </si>
  <si>
    <t>+49 4961 9858490</t>
  </si>
  <si>
    <t>Die Gründungsmitglieder:</t>
  </si>
  <si>
    <t>Satzung der Kegelvereinigung "8 von 13"</t>
  </si>
  <si>
    <t>1. Die Kegelgruppe führt den Namen "8 von 13"</t>
  </si>
  <si>
    <t>Carmen</t>
  </si>
  <si>
    <t>Marco</t>
  </si>
  <si>
    <t>Silvi</t>
  </si>
  <si>
    <t>Andreas</t>
  </si>
  <si>
    <t>Silvia</t>
  </si>
  <si>
    <t>Walter</t>
  </si>
  <si>
    <t>Martin</t>
  </si>
  <si>
    <t>Anwesend</t>
  </si>
  <si>
    <t>Spielgeld</t>
  </si>
  <si>
    <t>Kegelbeitrag</t>
  </si>
  <si>
    <t>§ 2 Mitgliedsbeiträge</t>
  </si>
  <si>
    <t>2. Die Heimatkegelbahn ist Uwe's Grill in Aschendorf.</t>
  </si>
  <si>
    <t>3. Gastkegler zahlen pro besuchten Kegelabend einen Kegelbeitrag von Fünf Euro.</t>
  </si>
  <si>
    <t>2. Alle an einen Kegelabend anwesenden Kegler zahlen zusätzlich die im folgenden aufgeführten Spiel- und Strafgelder.</t>
  </si>
  <si>
    <t>2. Für einen Kegelabend sind die folgenden Spiele als Standartspiele vorgesehen:</t>
  </si>
  <si>
    <t>Tannenbaum mit einem Wurf</t>
  </si>
  <si>
    <t>Voll mit drei Würfen</t>
  </si>
  <si>
    <t>Beschlossen in Aschendorf am 11.01.2015</t>
  </si>
  <si>
    <t>Silvia van der Pütten</t>
  </si>
  <si>
    <t>Andreas van der Pütten</t>
  </si>
  <si>
    <t>Silvia Eiken-Lücken</t>
  </si>
  <si>
    <t>Marco Südkamp</t>
  </si>
  <si>
    <t>§ 3 Ergänzende Kegel Spielregeln</t>
  </si>
  <si>
    <t>Kegelabendbeitrag</t>
  </si>
  <si>
    <t>Beitrag Gastkegler</t>
  </si>
  <si>
    <t>Strafgeld_Pudel</t>
  </si>
  <si>
    <t>Alle_Neune</t>
  </si>
  <si>
    <t>Kranz</t>
  </si>
  <si>
    <t>Drücken_Klingeln</t>
  </si>
  <si>
    <t>X</t>
  </si>
  <si>
    <t>E</t>
  </si>
  <si>
    <t>U</t>
  </si>
  <si>
    <t>Entschuldigt</t>
  </si>
  <si>
    <t>Fehlt</t>
  </si>
  <si>
    <t>Summe</t>
  </si>
  <si>
    <t>Gezahlt</t>
  </si>
  <si>
    <t>Pudel</t>
  </si>
  <si>
    <t>Kugel fangen</t>
  </si>
  <si>
    <t>Alle Neune</t>
  </si>
  <si>
    <t>Drücken 
Klingeln</t>
  </si>
  <si>
    <t>Betrag</t>
  </si>
  <si>
    <t>01</t>
  </si>
  <si>
    <t>Kegelbahn</t>
  </si>
  <si>
    <t>Summe 
offen</t>
  </si>
  <si>
    <t>ist</t>
  </si>
  <si>
    <t>Kassenbestand mit Stand vom</t>
  </si>
  <si>
    <t>Voll
(3 Wurf)</t>
  </si>
  <si>
    <t>Abraümen
(3 Wurf)</t>
  </si>
  <si>
    <t>Tannenbaum
(1 Wurf)</t>
  </si>
  <si>
    <t>Hohe
Hausnummer</t>
  </si>
  <si>
    <t>Niedrige
Hausnummer</t>
  </si>
  <si>
    <t>Sonst
in €</t>
  </si>
  <si>
    <t>Geldspiel</t>
  </si>
  <si>
    <t>1. Bei einem Wurf zählt ausschließlich die Anzeige der Kegelbahn. Wenn die Kugel z.B. durch geht zählt der Wurf mit "NULL". Es gilt nicht "Holz ist Pflicht"!</t>
  </si>
  <si>
    <t>1. Die Mitglieder zahlen einen festen Beitrag pro Kegelabend in Höhe von Fünf Euro. Dieser Betrag ist unabhängig von der Anwesenheit beim Kegelabend fällig.</t>
  </si>
  <si>
    <t>Carmen Husmann</t>
  </si>
  <si>
    <t>Joop Eiken-Lücken</t>
  </si>
  <si>
    <t>Martin Broer</t>
  </si>
  <si>
    <t>Walter Broer</t>
  </si>
  <si>
    <t>Joop</t>
  </si>
  <si>
    <t>Eiken-Lüken Joop</t>
  </si>
  <si>
    <t>Broer Walter</t>
  </si>
  <si>
    <t>Broer Matin</t>
  </si>
  <si>
    <t>§ 1 Name, Kegel Ort</t>
  </si>
  <si>
    <t>Pudel: 10 Cent</t>
  </si>
  <si>
    <t>Drücken / Klingeln: 10 Cent</t>
  </si>
  <si>
    <t>Kugel fangen: 50 Cent</t>
  </si>
  <si>
    <t>Abräumen mit drei Würfen</t>
  </si>
  <si>
    <t>a) Wurde eine "1" oder "9" geworfen, kann eine beliebige Zahl gestrichen werden.</t>
  </si>
  <si>
    <t>b) Wurden im Spiel maximal drei Pudel geworfen, kann der Wurf wiederholt werden und die dann geworfene Punkteanzahl eingetragen werden. Ab dem vierten Pudel darf nicht nochmal geworfen werden. Der Wurf ist dann für jeden geworfenen Pudel mit "0" einzutragen.</t>
  </si>
  <si>
    <t>a) Die Reihenfolge der Spieler wird durch die Reihung der Namen auf der Spieltafel bestimmt.</t>
  </si>
  <si>
    <t>3. Für Abende bei denen Gastkegler anwesend sind, ist das "Geldspiel" ein Standartspiel.</t>
  </si>
  <si>
    <t>4. Tannebaum Spiel</t>
  </si>
  <si>
    <t>5. Geldspiel</t>
  </si>
  <si>
    <t>soll</t>
  </si>
  <si>
    <t xml:space="preserve">Links
 rechts
 mitte </t>
  </si>
  <si>
    <t>Alle Neune / Kranz: 50 Cent</t>
  </si>
  <si>
    <t>Hohe- Niedrige- Hausnummern / Voll bzw. Abräumen etc.:  Verlierer 50 Cent Vorletster 25 Cent</t>
  </si>
  <si>
    <t>Tannenbaum je Mitspieler in der Verlierergruppe   50 Cent</t>
  </si>
  <si>
    <t>links
rechts
Mitte</t>
  </si>
  <si>
    <t>Sonst / Spenden
in €</t>
  </si>
  <si>
    <t>Sonst    Spenden
in €</t>
  </si>
  <si>
    <t>Voll</t>
  </si>
  <si>
    <t>Abräumen</t>
  </si>
  <si>
    <t>Kassen und Spielstand für 2018</t>
  </si>
  <si>
    <t>aus 2017</t>
  </si>
  <si>
    <t>Abräumrn m li/re/mi</t>
  </si>
  <si>
    <t>/</t>
  </si>
  <si>
    <t>02</t>
  </si>
  <si>
    <t>03</t>
  </si>
  <si>
    <t>Kugel verreckt</t>
  </si>
  <si>
    <t>Kugel_bleibt auf Bahn liegen</t>
  </si>
  <si>
    <t>04</t>
  </si>
  <si>
    <t>05</t>
  </si>
  <si>
    <t>Thomas</t>
  </si>
  <si>
    <t>HHG</t>
  </si>
  <si>
    <t>Abraumen</t>
  </si>
  <si>
    <t>06</t>
  </si>
  <si>
    <t>voll
li re mi</t>
  </si>
  <si>
    <t>Fuchs</t>
  </si>
  <si>
    <t>07</t>
  </si>
  <si>
    <t>08</t>
  </si>
  <si>
    <t>09</t>
  </si>
  <si>
    <t>10</t>
  </si>
  <si>
    <t>Kugel verreckt /
Fangen</t>
  </si>
  <si>
    <t>L / R / M</t>
  </si>
  <si>
    <t>Verflixte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</si>
</sst>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0\ &quot;€&quot;"/>
    <numFmt numFmtId="165" formatCode="#,##0.00\ &quot;€&quot;"/>
    <numFmt numFmtId="166" formatCode="#,##0.0\ &quot;€&quot;;[Red]\-#,##0.0\ &quot;€&quot;"/>
    <numFmt numFmtId="167" formatCode="000"/>
    <numFmt numFmtId="168" formatCode="#,##0.00\ _€"/>
  </numFmts>
  <fonts count="16" x14ac:knownFonts="1">
    <font>
      <sz val="11"/>
      <color theme="1"/>
      <name val="Calibri"/>
      <family val="2"/>
      <scheme val="minor"/>
    </font>
    <font>
      <b/>
      <u/>
      <sz val="12"/>
      <name val="Arial"/>
      <family val="2"/>
    </font>
    <font>
      <sz val="12"/>
      <name val="Arial"/>
      <family val="2"/>
    </font>
    <font>
      <sz val="11"/>
      <name val="Arial"/>
      <family val="2"/>
    </font>
    <font>
      <u/>
      <sz val="10"/>
      <color indexed="12"/>
      <name val="Arial"/>
    </font>
    <font>
      <b/>
      <sz val="12"/>
      <name val="Arial"/>
      <family val="2"/>
    </font>
    <font>
      <b/>
      <sz val="18"/>
      <color indexed="48"/>
      <name val="Arial"/>
      <family val="2"/>
    </font>
    <font>
      <b/>
      <sz val="13.5"/>
      <color indexed="48"/>
      <name val="Arial"/>
      <family val="2"/>
    </font>
    <font>
      <sz val="13.5"/>
      <color indexed="48"/>
      <name val="Arial"/>
      <family val="2"/>
    </font>
    <font>
      <sz val="10"/>
      <color indexed="48"/>
      <name val="Arial"/>
      <family val="2"/>
    </font>
    <font>
      <sz val="10"/>
      <name val="Arial"/>
      <family val="2"/>
    </font>
    <font>
      <sz val="13.5"/>
      <color indexed="22"/>
      <name val="Arial"/>
      <family val="2"/>
    </font>
    <font>
      <sz val="10"/>
      <color indexed="10"/>
      <name val="Arial"/>
      <family val="2"/>
    </font>
    <font>
      <sz val="11"/>
      <name val="Calibri"/>
      <family val="2"/>
      <scheme val="minor"/>
    </font>
    <font>
      <sz val="10"/>
      <color theme="1"/>
      <name val="Calibri"/>
      <family val="2"/>
      <scheme val="minor"/>
    </font>
    <font>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45">
    <xf numFmtId="0" fontId="0" fillId="0" borderId="0" xfId="0"/>
    <xf numFmtId="0" fontId="0" fillId="2" borderId="0" xfId="0" applyFill="1"/>
    <xf numFmtId="0" fontId="0" fillId="2" borderId="0" xfId="0" applyFill="1" applyBorder="1"/>
    <xf numFmtId="0" fontId="2" fillId="2" borderId="0"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left"/>
    </xf>
    <xf numFmtId="0" fontId="1" fillId="2" borderId="0" xfId="0" applyFont="1" applyFill="1" applyBorder="1" applyAlignment="1">
      <alignment horizontal="center"/>
    </xf>
    <xf numFmtId="0" fontId="1" fillId="2" borderId="0" xfId="0" applyFont="1" applyFill="1" applyBorder="1" applyAlignment="1">
      <alignment horizontal="left"/>
    </xf>
    <xf numFmtId="0" fontId="3" fillId="2" borderId="0" xfId="0" applyFont="1" applyFill="1" applyBorder="1"/>
    <xf numFmtId="49" fontId="4" fillId="2" borderId="0" xfId="1" applyNumberFormat="1" applyFill="1" applyBorder="1" applyAlignment="1" applyProtection="1"/>
    <xf numFmtId="49" fontId="4" fillId="2" borderId="0" xfId="1" applyNumberFormat="1" applyFont="1" applyFill="1" applyBorder="1" applyAlignment="1" applyProtection="1"/>
    <xf numFmtId="0" fontId="0" fillId="2" borderId="0" xfId="0" applyFont="1" applyFill="1"/>
    <xf numFmtId="0" fontId="4" fillId="2" borderId="0" xfId="1" applyFill="1" applyAlignment="1" applyProtection="1"/>
    <xf numFmtId="0" fontId="0" fillId="2" borderId="0" xfId="0" quotePrefix="1" applyFill="1" applyBorder="1"/>
    <xf numFmtId="0" fontId="4" fillId="2" borderId="0" xfId="1" applyFill="1" applyBorder="1" applyAlignment="1" applyProtection="1"/>
    <xf numFmtId="0" fontId="0" fillId="2" borderId="0" xfId="0" quotePrefix="1" applyFill="1"/>
    <xf numFmtId="0" fontId="0" fillId="3" borderId="0" xfId="0" applyFill="1" applyAlignment="1">
      <alignment horizontal="left"/>
    </xf>
    <xf numFmtId="0" fontId="6" fillId="3" borderId="0" xfId="0" applyFont="1" applyFill="1" applyAlignment="1">
      <alignment horizontal="center" wrapText="1"/>
    </xf>
    <xf numFmtId="0" fontId="0" fillId="3" borderId="0" xfId="0" applyFill="1" applyAlignment="1">
      <alignment horizontal="left" wrapText="1"/>
    </xf>
    <xf numFmtId="0" fontId="7" fillId="3" borderId="0" xfId="0" applyFont="1" applyFill="1" applyAlignment="1">
      <alignment horizontal="left" wrapText="1"/>
    </xf>
    <xf numFmtId="0" fontId="8" fillId="3" borderId="0" xfId="0" applyFont="1" applyFill="1" applyAlignment="1">
      <alignment horizontal="left" wrapText="1"/>
    </xf>
    <xf numFmtId="0" fontId="9" fillId="3" borderId="0" xfId="0" applyFont="1" applyFill="1" applyAlignment="1">
      <alignment horizontal="left" wrapText="1"/>
    </xf>
    <xf numFmtId="0" fontId="11" fillId="3" borderId="0" xfId="0" applyFont="1" applyFill="1" applyAlignment="1">
      <alignment horizontal="left"/>
    </xf>
    <xf numFmtId="0" fontId="12" fillId="3" borderId="0" xfId="0" applyFont="1" applyFill="1" applyAlignment="1">
      <alignment horizontal="center" wrapText="1"/>
    </xf>
    <xf numFmtId="0" fontId="0" fillId="2" borderId="0" xfId="0" applyFill="1" applyAlignment="1">
      <alignment horizontal="right"/>
    </xf>
    <xf numFmtId="0" fontId="0" fillId="2" borderId="0" xfId="0" applyFill="1" applyAlignment="1">
      <alignment horizontal="left"/>
    </xf>
    <xf numFmtId="0" fontId="0" fillId="2" borderId="0" xfId="0" applyFill="1" applyBorder="1" applyAlignment="1">
      <alignment horizontal="left"/>
    </xf>
    <xf numFmtId="0" fontId="5" fillId="2" borderId="0" xfId="0" applyFont="1" applyFill="1" applyBorder="1" applyAlignment="1">
      <alignment horizontal="left"/>
    </xf>
    <xf numFmtId="0" fontId="0" fillId="2" borderId="0" xfId="0" applyFont="1" applyFill="1" applyAlignment="1">
      <alignment horizontal="left"/>
    </xf>
    <xf numFmtId="14" fontId="13" fillId="2" borderId="0" xfId="0" applyNumberFormat="1" applyFont="1" applyFill="1" applyBorder="1" applyAlignment="1">
      <alignment horizontal="left"/>
    </xf>
    <xf numFmtId="0" fontId="0" fillId="0" borderId="0" xfId="0" applyAlignment="1">
      <alignment horizontal="right"/>
    </xf>
    <xf numFmtId="0" fontId="0" fillId="2" borderId="0" xfId="0" applyFill="1" applyAlignment="1">
      <alignment horizontal="center"/>
    </xf>
    <xf numFmtId="49" fontId="0" fillId="2" borderId="0" xfId="0" applyNumberFormat="1" applyFill="1" applyAlignment="1"/>
    <xf numFmtId="14" fontId="0" fillId="2" borderId="1" xfId="0" applyNumberFormat="1" applyFill="1" applyBorder="1" applyAlignment="1">
      <alignment textRotation="90"/>
    </xf>
    <xf numFmtId="0" fontId="0" fillId="2" borderId="2" xfId="0" applyFill="1" applyBorder="1" applyAlignment="1">
      <alignment textRotation="90"/>
    </xf>
    <xf numFmtId="0" fontId="0" fillId="2" borderId="0" xfId="0" applyFill="1" applyAlignment="1">
      <alignment horizontal="center" textRotation="90"/>
    </xf>
    <xf numFmtId="0" fontId="0" fillId="2" borderId="0" xfId="0" applyFill="1" applyBorder="1" applyAlignment="1">
      <alignment textRotation="90"/>
    </xf>
    <xf numFmtId="0" fontId="0" fillId="2" borderId="0" xfId="0" applyFill="1" applyAlignment="1">
      <alignment horizontal="center" vertical="center"/>
    </xf>
    <xf numFmtId="0" fontId="0" fillId="2" borderId="2" xfId="0" applyFill="1" applyBorder="1" applyAlignment="1">
      <alignment horizontal="center" textRotation="90"/>
    </xf>
    <xf numFmtId="0" fontId="0" fillId="2" borderId="11" xfId="0" applyFill="1" applyBorder="1" applyAlignment="1">
      <alignment horizontal="center" textRotation="90"/>
    </xf>
    <xf numFmtId="0" fontId="0" fillId="2" borderId="11" xfId="0" applyFill="1" applyBorder="1" applyAlignment="1">
      <alignment horizontal="center" textRotation="90" wrapText="1"/>
    </xf>
    <xf numFmtId="0" fontId="0" fillId="2" borderId="0" xfId="0" applyFill="1" applyAlignment="1"/>
    <xf numFmtId="165" fontId="0" fillId="2" borderId="0" xfId="0" applyNumberFormat="1" applyFill="1" applyBorder="1" applyAlignment="1"/>
    <xf numFmtId="0" fontId="0" fillId="2" borderId="10" xfId="0" applyFill="1" applyBorder="1" applyAlignment="1"/>
    <xf numFmtId="165" fontId="0" fillId="2" borderId="0" xfId="0" applyNumberFormat="1" applyFill="1"/>
    <xf numFmtId="49" fontId="0" fillId="2" borderId="4" xfId="0" applyNumberFormat="1" applyFill="1" applyBorder="1" applyAlignment="1"/>
    <xf numFmtId="0" fontId="0" fillId="2" borderId="7" xfId="0" applyFill="1" applyBorder="1" applyAlignment="1">
      <alignment horizontal="center" textRotation="90" wrapText="1"/>
    </xf>
    <xf numFmtId="8" fontId="0" fillId="3" borderId="0" xfId="0" applyNumberFormat="1" applyFill="1"/>
    <xf numFmtId="0" fontId="0" fillId="5" borderId="0" xfId="0" applyFill="1"/>
    <xf numFmtId="0" fontId="10" fillId="5" borderId="0" xfId="0" applyFont="1" applyFill="1"/>
    <xf numFmtId="0" fontId="0" fillId="3" borderId="0" xfId="0" applyFill="1"/>
    <xf numFmtId="0" fontId="10" fillId="3" borderId="0" xfId="0" applyFont="1" applyFill="1"/>
    <xf numFmtId="166" fontId="0" fillId="2" borderId="0" xfId="0" applyNumberFormat="1" applyFill="1" applyAlignment="1">
      <alignment horizontal="center"/>
    </xf>
    <xf numFmtId="0" fontId="0" fillId="2" borderId="10" xfId="0" applyFill="1" applyBorder="1" applyAlignment="1">
      <alignment textRotation="90"/>
    </xf>
    <xf numFmtId="165" fontId="0" fillId="2" borderId="10" xfId="0" applyNumberFormat="1" applyFill="1" applyBorder="1" applyAlignment="1"/>
    <xf numFmtId="164" fontId="0" fillId="2" borderId="21" xfId="0" applyNumberFormat="1" applyFill="1" applyBorder="1"/>
    <xf numFmtId="49" fontId="0" fillId="4" borderId="1" xfId="0" applyNumberFormat="1" applyFill="1" applyBorder="1" applyAlignment="1">
      <alignment horizontal="center"/>
    </xf>
    <xf numFmtId="49" fontId="0" fillId="2" borderId="5" xfId="0" applyNumberFormat="1" applyFill="1" applyBorder="1" applyAlignment="1"/>
    <xf numFmtId="0" fontId="0" fillId="2" borderId="6" xfId="0" applyFill="1" applyBorder="1"/>
    <xf numFmtId="49" fontId="0" fillId="2" borderId="0" xfId="0" applyNumberFormat="1" applyFill="1" applyBorder="1" applyAlignment="1"/>
    <xf numFmtId="164" fontId="0" fillId="2" borderId="0" xfId="0" applyNumberFormat="1" applyFill="1" applyBorder="1"/>
    <xf numFmtId="0" fontId="0" fillId="2" borderId="22" xfId="0" applyFill="1" applyBorder="1" applyAlignment="1">
      <alignment horizontal="center"/>
    </xf>
    <xf numFmtId="166" fontId="0" fillId="2" borderId="22" xfId="0" applyNumberFormat="1" applyFill="1" applyBorder="1" applyAlignment="1">
      <alignment horizontal="center"/>
    </xf>
    <xf numFmtId="0" fontId="0" fillId="2" borderId="26" xfId="0" applyFill="1" applyBorder="1" applyAlignment="1">
      <alignment horizontal="center"/>
    </xf>
    <xf numFmtId="0" fontId="0" fillId="2" borderId="30" xfId="0" applyFill="1" applyBorder="1" applyAlignment="1">
      <alignment horizontal="center"/>
    </xf>
    <xf numFmtId="164" fontId="0" fillId="2" borderId="31" xfId="0" applyNumberFormat="1" applyFill="1" applyBorder="1" applyAlignment="1">
      <alignment horizontal="center"/>
    </xf>
    <xf numFmtId="164" fontId="0" fillId="2" borderId="32" xfId="0" applyNumberFormat="1" applyFill="1" applyBorder="1" applyAlignment="1">
      <alignment horizontal="center"/>
    </xf>
    <xf numFmtId="164" fontId="0" fillId="4" borderId="33" xfId="0" applyNumberFormat="1" applyFill="1" applyBorder="1" applyAlignment="1">
      <alignment horizontal="center"/>
    </xf>
    <xf numFmtId="0" fontId="0" fillId="2" borderId="10" xfId="0" applyFill="1" applyBorder="1" applyAlignment="1">
      <alignment horizontal="center" textRotation="90" wrapText="1"/>
    </xf>
    <xf numFmtId="0" fontId="0" fillId="2" borderId="0" xfId="0" applyFill="1" applyBorder="1" applyAlignment="1">
      <alignment horizontal="center" textRotation="9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14" fontId="0" fillId="2" borderId="7" xfId="0" applyNumberFormat="1" applyFill="1" applyBorder="1" applyAlignment="1">
      <alignment horizontal="center" textRotation="90"/>
    </xf>
    <xf numFmtId="0" fontId="0" fillId="2" borderId="8" xfId="0" applyFill="1" applyBorder="1" applyAlignment="1">
      <alignment horizontal="center" textRotation="90"/>
    </xf>
    <xf numFmtId="0" fontId="0" fillId="4" borderId="7" xfId="0" applyFill="1" applyBorder="1" applyAlignment="1">
      <alignment horizontal="center" textRotation="90" wrapText="1"/>
    </xf>
    <xf numFmtId="0" fontId="0" fillId="2" borderId="13" xfId="0" applyFill="1" applyBorder="1" applyAlignment="1">
      <alignment horizontal="right" vertical="center"/>
    </xf>
    <xf numFmtId="0" fontId="0" fillId="4" borderId="14" xfId="0" applyFill="1" applyBorder="1" applyAlignment="1">
      <alignment horizontal="center" vertical="center"/>
    </xf>
    <xf numFmtId="168" fontId="14" fillId="2" borderId="14" xfId="0" applyNumberFormat="1" applyFont="1" applyFill="1" applyBorder="1" applyAlignment="1">
      <alignment horizontal="center" vertical="center"/>
    </xf>
    <xf numFmtId="0" fontId="0" fillId="2" borderId="0" xfId="0" applyFill="1" applyBorder="1" applyAlignment="1">
      <alignment horizontal="center" vertical="center" textRotation="90"/>
    </xf>
    <xf numFmtId="1" fontId="0" fillId="2" borderId="0" xfId="0" applyNumberFormat="1" applyFill="1" applyBorder="1" applyAlignment="1">
      <alignment horizontal="center" vertical="center"/>
    </xf>
    <xf numFmtId="0" fontId="0" fillId="2" borderId="0" xfId="0" applyFill="1" applyAlignment="1">
      <alignment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34" xfId="0" applyFill="1" applyBorder="1" applyAlignment="1">
      <alignment horizontal="center" vertical="center"/>
    </xf>
    <xf numFmtId="167" fontId="0" fillId="2" borderId="39" xfId="0" applyNumberFormat="1" applyFill="1" applyBorder="1" applyAlignment="1">
      <alignment horizontal="center" vertical="center"/>
    </xf>
    <xf numFmtId="168" fontId="0" fillId="2" borderId="39" xfId="0" applyNumberFormat="1" applyFill="1" applyBorder="1" applyAlignment="1">
      <alignment horizontal="center" vertical="center"/>
    </xf>
    <xf numFmtId="0" fontId="0" fillId="2" borderId="16" xfId="0" applyFill="1" applyBorder="1" applyAlignment="1">
      <alignment horizontal="right" vertical="center"/>
    </xf>
    <xf numFmtId="0" fontId="0" fillId="4" borderId="12" xfId="0" applyFill="1" applyBorder="1" applyAlignment="1">
      <alignment horizontal="center" vertical="center"/>
    </xf>
    <xf numFmtId="168" fontId="14" fillId="2" borderId="12" xfId="0" applyNumberFormat="1" applyFont="1" applyFill="1" applyBorder="1" applyAlignment="1">
      <alignment horizontal="center" vertical="center"/>
    </xf>
    <xf numFmtId="0" fontId="0" fillId="2" borderId="41" xfId="0" applyFill="1" applyBorder="1" applyAlignment="1">
      <alignment horizontal="center" vertical="center"/>
    </xf>
    <xf numFmtId="0" fontId="0" fillId="2" borderId="37" xfId="0" applyFill="1" applyBorder="1" applyAlignment="1">
      <alignment horizontal="center" vertical="center"/>
    </xf>
    <xf numFmtId="0" fontId="0" fillId="2" borderId="35" xfId="0" applyFill="1" applyBorder="1" applyAlignment="1">
      <alignment horizontal="center" vertical="center"/>
    </xf>
    <xf numFmtId="167" fontId="0" fillId="2" borderId="41" xfId="0" applyNumberFormat="1" applyFill="1" applyBorder="1" applyAlignment="1">
      <alignment horizontal="center" vertical="center"/>
    </xf>
    <xf numFmtId="168" fontId="0" fillId="2" borderId="41" xfId="0" applyNumberFormat="1" applyFill="1" applyBorder="1" applyAlignment="1">
      <alignment horizontal="center" vertical="center"/>
    </xf>
    <xf numFmtId="0" fontId="0" fillId="2" borderId="18" xfId="0" applyFill="1" applyBorder="1" applyAlignment="1">
      <alignment horizontal="right" vertical="center"/>
    </xf>
    <xf numFmtId="0" fontId="0" fillId="4" borderId="19" xfId="0" applyFill="1" applyBorder="1" applyAlignment="1">
      <alignment horizontal="center" vertical="center"/>
    </xf>
    <xf numFmtId="168" fontId="14" fillId="2" borderId="19" xfId="0" applyNumberFormat="1" applyFont="1" applyFill="1" applyBorder="1" applyAlignment="1">
      <alignment horizontal="center" vertical="center"/>
    </xf>
    <xf numFmtId="0" fontId="0" fillId="2" borderId="42" xfId="0" applyFill="1" applyBorder="1" applyAlignment="1">
      <alignment horizontal="center"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167" fontId="0" fillId="2" borderId="42" xfId="0" applyNumberFormat="1" applyFill="1" applyBorder="1" applyAlignment="1">
      <alignment horizontal="center" vertical="center"/>
    </xf>
    <xf numFmtId="168" fontId="0" fillId="2" borderId="42" xfId="0" applyNumberFormat="1" applyFill="1" applyBorder="1" applyAlignment="1">
      <alignment horizontal="center" vertical="center"/>
    </xf>
    <xf numFmtId="165" fontId="0" fillId="4" borderId="25" xfId="0" applyNumberFormat="1" applyFill="1" applyBorder="1" applyAlignment="1">
      <alignment horizontal="center"/>
    </xf>
    <xf numFmtId="165" fontId="0" fillId="4" borderId="29" xfId="0" applyNumberFormat="1" applyFill="1" applyBorder="1" applyAlignment="1">
      <alignment horizontal="center"/>
    </xf>
    <xf numFmtId="165" fontId="13" fillId="4" borderId="29" xfId="0" applyNumberFormat="1" applyFont="1" applyFill="1" applyBorder="1" applyAlignment="1">
      <alignment horizontal="center"/>
    </xf>
    <xf numFmtId="0" fontId="0" fillId="4" borderId="7" xfId="0" applyFill="1" applyBorder="1" applyAlignment="1">
      <alignment horizontal="center" textRotation="90" wrapText="1"/>
    </xf>
    <xf numFmtId="0" fontId="0" fillId="4" borderId="7" xfId="0" applyFill="1" applyBorder="1" applyAlignment="1">
      <alignment horizontal="center" textRotation="90" wrapText="1"/>
    </xf>
    <xf numFmtId="164" fontId="0" fillId="4" borderId="32" xfId="0" applyNumberFormat="1" applyFill="1" applyBorder="1" applyAlignment="1">
      <alignment horizontal="center"/>
    </xf>
    <xf numFmtId="164" fontId="0" fillId="2" borderId="43" xfId="0" applyNumberFormat="1" applyFill="1" applyBorder="1"/>
    <xf numFmtId="0" fontId="15" fillId="2" borderId="1" xfId="0" applyFont="1" applyFill="1" applyBorder="1" applyAlignment="1">
      <alignment horizontal="center" vertical="center"/>
    </xf>
    <xf numFmtId="0" fontId="0" fillId="4" borderId="7" xfId="0" applyFill="1" applyBorder="1" applyAlignment="1">
      <alignment horizontal="center" textRotation="90" wrapText="1"/>
    </xf>
    <xf numFmtId="0" fontId="0" fillId="4" borderId="7" xfId="0" applyFill="1" applyBorder="1" applyAlignment="1">
      <alignment horizontal="center" textRotation="90" wrapText="1"/>
    </xf>
    <xf numFmtId="0" fontId="0" fillId="4" borderId="7" xfId="0" applyFill="1" applyBorder="1" applyAlignment="1">
      <alignment horizontal="center" textRotation="90" wrapText="1"/>
    </xf>
    <xf numFmtId="0" fontId="0" fillId="2" borderId="7" xfId="0" applyFill="1" applyBorder="1" applyAlignment="1">
      <alignment horizontal="center" textRotation="90" wrapText="1"/>
    </xf>
    <xf numFmtId="8" fontId="0" fillId="2" borderId="0" xfId="0" applyNumberFormat="1" applyFill="1"/>
    <xf numFmtId="0" fontId="0" fillId="4" borderId="7" xfId="0" applyFill="1" applyBorder="1" applyAlignment="1">
      <alignment horizontal="center" textRotation="90" wrapText="1"/>
    </xf>
    <xf numFmtId="0" fontId="0" fillId="2" borderId="3" xfId="0" applyFill="1" applyBorder="1" applyAlignment="1">
      <alignment horizontal="center" textRotation="90"/>
    </xf>
    <xf numFmtId="165" fontId="0" fillId="2" borderId="23" xfId="0" applyNumberFormat="1" applyFill="1" applyBorder="1" applyAlignment="1">
      <alignment horizontal="center"/>
    </xf>
    <xf numFmtId="165" fontId="0" fillId="2" borderId="24" xfId="0" applyNumberFormat="1" applyFill="1" applyBorder="1" applyAlignment="1">
      <alignment horizontal="center"/>
    </xf>
    <xf numFmtId="165" fontId="0" fillId="4" borderId="24" xfId="0" applyNumberFormat="1" applyFill="1" applyBorder="1" applyAlignment="1">
      <alignment horizontal="center"/>
    </xf>
    <xf numFmtId="165" fontId="0" fillId="2" borderId="27" xfId="0" applyNumberFormat="1" applyFill="1" applyBorder="1" applyAlignment="1">
      <alignment horizontal="center"/>
    </xf>
    <xf numFmtId="165" fontId="0" fillId="2" borderId="28" xfId="0" applyNumberFormat="1" applyFill="1" applyBorder="1" applyAlignment="1">
      <alignment horizontal="center"/>
    </xf>
    <xf numFmtId="165" fontId="0" fillId="4" borderId="28" xfId="0" applyNumberFormat="1" applyFill="1" applyBorder="1" applyAlignment="1">
      <alignment horizontal="center"/>
    </xf>
    <xf numFmtId="0" fontId="0" fillId="4" borderId="7" xfId="0" applyFill="1" applyBorder="1" applyAlignment="1">
      <alignment horizontal="center" textRotation="90" wrapText="1"/>
    </xf>
    <xf numFmtId="0" fontId="0" fillId="4" borderId="7" xfId="0" applyFill="1" applyBorder="1" applyAlignment="1">
      <alignment horizontal="center" textRotation="90" wrapText="1"/>
    </xf>
    <xf numFmtId="49" fontId="0" fillId="4" borderId="7" xfId="0" applyNumberFormat="1" applyFill="1" applyBorder="1" applyAlignment="1">
      <alignment horizontal="center"/>
    </xf>
    <xf numFmtId="49" fontId="0" fillId="4" borderId="8" xfId="0" applyNumberFormat="1" applyFill="1" applyBorder="1" applyAlignment="1">
      <alignment horizontal="center"/>
    </xf>
    <xf numFmtId="49" fontId="0" fillId="4" borderId="9" xfId="0" applyNumberFormat="1" applyFill="1" applyBorder="1" applyAlignment="1">
      <alignment horizontal="center"/>
    </xf>
    <xf numFmtId="165" fontId="14" fillId="2" borderId="1" xfId="0" applyNumberFormat="1" applyFont="1" applyFill="1" applyBorder="1" applyAlignment="1">
      <alignment horizontal="right"/>
    </xf>
    <xf numFmtId="165" fontId="14" fillId="2" borderId="2" xfId="0" applyNumberFormat="1" applyFont="1" applyFill="1" applyBorder="1" applyAlignment="1">
      <alignment horizontal="right"/>
    </xf>
    <xf numFmtId="165" fontId="14" fillId="2" borderId="3" xfId="0" applyNumberFormat="1" applyFont="1" applyFill="1" applyBorder="1" applyAlignment="1">
      <alignment horizontal="right"/>
    </xf>
    <xf numFmtId="8" fontId="0" fillId="2" borderId="0" xfId="0" applyNumberFormat="1" applyFill="1" applyAlignment="1">
      <alignment horizontal="left"/>
    </xf>
    <xf numFmtId="165" fontId="0" fillId="2" borderId="0" xfId="0" applyNumberFormat="1" applyFill="1" applyAlignment="1">
      <alignment horizontal="center"/>
    </xf>
    <xf numFmtId="14" fontId="0" fillId="2" borderId="0" xfId="0" applyNumberFormat="1" applyFont="1" applyFill="1" applyAlignment="1">
      <alignment horizontal="center"/>
    </xf>
    <xf numFmtId="0" fontId="0" fillId="2" borderId="8" xfId="0" applyFill="1" applyBorder="1" applyAlignment="1">
      <alignment horizontal="center" textRotation="90"/>
    </xf>
    <xf numFmtId="0" fontId="0" fillId="2" borderId="9" xfId="0" applyFill="1" applyBorder="1" applyAlignment="1">
      <alignment horizontal="center" textRotation="90"/>
    </xf>
    <xf numFmtId="0" fontId="0" fillId="4" borderId="7" xfId="0" applyFill="1" applyBorder="1" applyAlignment="1">
      <alignment horizontal="center" textRotation="90" wrapText="1"/>
    </xf>
    <xf numFmtId="0" fontId="0" fillId="4" borderId="9" xfId="0" applyFill="1" applyBorder="1" applyAlignment="1">
      <alignment horizontal="center" textRotation="90" wrapText="1"/>
    </xf>
    <xf numFmtId="0" fontId="0" fillId="2" borderId="7" xfId="0" applyFill="1" applyBorder="1" applyAlignment="1">
      <alignment horizontal="center" textRotation="90" wrapText="1"/>
    </xf>
    <xf numFmtId="0" fontId="0" fillId="2" borderId="9" xfId="0" applyFill="1" applyBorder="1" applyAlignment="1">
      <alignment horizontal="center" textRotation="90" wrapText="1"/>
    </xf>
    <xf numFmtId="0" fontId="5" fillId="2" borderId="0" xfId="0" applyFont="1" applyFill="1" applyBorder="1" applyAlignment="1">
      <alignment horizontal="center"/>
    </xf>
  </cellXfs>
  <cellStyles count="2">
    <cellStyle name="Link" xfId="1" builtinId="8"/>
    <cellStyle name="Standard" xfId="0" builtinId="0"/>
  </cellStyles>
  <dxfs count="25">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2657475</xdr:colOff>
      <xdr:row>52</xdr:row>
      <xdr:rowOff>95250</xdr:rowOff>
    </xdr:from>
    <xdr:to>
      <xdr:col>1</xdr:col>
      <xdr:colOff>2657475</xdr:colOff>
      <xdr:row>65</xdr:row>
      <xdr:rowOff>66675</xdr:rowOff>
    </xdr:to>
    <xdr:pic>
      <xdr:nvPicPr>
        <xdr:cNvPr id="2" name="Grafik 2" descr="Schock 13_Gründungsmitglieder.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rcRect/>
        <a:stretch>
          <a:fillRect/>
        </a:stretch>
      </xdr:blipFill>
      <xdr:spPr bwMode="auto">
        <a:xfrm>
          <a:off x="3114675" y="29898975"/>
          <a:ext cx="5610225" cy="2705100"/>
        </a:xfrm>
        <a:prstGeom prst="rect">
          <a:avLst/>
        </a:prstGeom>
        <a:noFill/>
        <a:ln w="9525">
          <a:noFill/>
          <a:miter lim="800000"/>
          <a:headEnd/>
          <a:tailEnd/>
        </a:ln>
      </xdr:spPr>
    </xdr:pic>
    <xdr:clientData/>
  </xdr:twoCellAnchor>
  <xdr:twoCellAnchor editAs="oneCell">
    <xdr:from>
      <xdr:col>1</xdr:col>
      <xdr:colOff>2940092</xdr:colOff>
      <xdr:row>49</xdr:row>
      <xdr:rowOff>136072</xdr:rowOff>
    </xdr:from>
    <xdr:to>
      <xdr:col>2</xdr:col>
      <xdr:colOff>283602</xdr:colOff>
      <xdr:row>72</xdr:row>
      <xdr:rowOff>12003</xdr:rowOff>
    </xdr:to>
    <xdr:pic>
      <xdr:nvPicPr>
        <xdr:cNvPr id="3" name="Grafik 2" descr="P2070120.JP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srcRect l="17717" t="19606" r="14882" b="12047"/>
        <a:stretch>
          <a:fillRect/>
        </a:stretch>
      </xdr:blipFill>
      <xdr:spPr>
        <a:xfrm>
          <a:off x="3457163" y="10763251"/>
          <a:ext cx="5875189" cy="45023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mailto:Walter.Broer@ewetel.net" TargetMode="External"/><Relationship Id="rId2" Type="http://schemas.openxmlformats.org/officeDocument/2006/relationships/hyperlink" Target="mailto:Andreas.vanderPuetten@t-online.de" TargetMode="External"/><Relationship Id="rId1" Type="http://schemas.openxmlformats.org/officeDocument/2006/relationships/hyperlink" Target="mailto:mar4co.suedkamp@ewetel.net" TargetMode="External"/><Relationship Id="rId6" Type="http://schemas.openxmlformats.org/officeDocument/2006/relationships/printerSettings" Target="../printerSettings/printerSettings13.bin"/><Relationship Id="rId5" Type="http://schemas.openxmlformats.org/officeDocument/2006/relationships/hyperlink" Target="mailto:Martin.Broer@ewetel.net" TargetMode="External"/><Relationship Id="rId4" Type="http://schemas.openxmlformats.org/officeDocument/2006/relationships/hyperlink" Target="mailto:Hermann-Josef.Eiken-Luecken@ewetel.ne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D35"/>
  <sheetViews>
    <sheetView tabSelected="1" zoomScaleNormal="100" zoomScaleSheetLayoutView="100" workbookViewId="0">
      <selection activeCell="Q5" sqref="Q5:R5"/>
    </sheetView>
  </sheetViews>
  <sheetFormatPr baseColWidth="10" defaultColWidth="11.42578125" defaultRowHeight="15" outlineLevelCol="1" x14ac:dyDescent="0.25"/>
  <cols>
    <col min="1" max="1" width="3" style="1" customWidth="1"/>
    <col min="2" max="2" width="11.42578125" style="1"/>
    <col min="3" max="3" width="6.7109375" style="1" hidden="1" customWidth="1" outlineLevel="1"/>
    <col min="4" max="4" width="6.5703125" style="1" hidden="1" customWidth="1" outlineLevel="1"/>
    <col min="5" max="5" width="5.7109375" style="1" hidden="1" customWidth="1" outlineLevel="1"/>
    <col min="6" max="6" width="7.28515625" style="1" customWidth="1" collapsed="1"/>
    <col min="7" max="7" width="6.7109375" style="1" hidden="1" customWidth="1" outlineLevel="1"/>
    <col min="8" max="8" width="7.42578125" style="1" hidden="1" customWidth="1" outlineLevel="1"/>
    <col min="9" max="9" width="6.140625" style="1" hidden="1" customWidth="1" outlineLevel="1"/>
    <col min="10" max="10" width="7.28515625" style="1" customWidth="1" collapsed="1"/>
    <col min="11" max="12" width="6.7109375" style="1" hidden="1" customWidth="1" outlineLevel="1"/>
    <col min="13" max="13" width="5.7109375" style="1" hidden="1" customWidth="1" outlineLevel="1"/>
    <col min="14" max="14" width="7.28515625" style="1" customWidth="1" collapsed="1"/>
    <col min="15" max="15" width="6.7109375" style="1" hidden="1" customWidth="1" outlineLevel="1"/>
    <col min="16" max="17" width="6" style="1" hidden="1" customWidth="1" outlineLevel="1"/>
    <col min="18" max="18" width="7.28515625" style="1" customWidth="1" collapsed="1"/>
    <col min="19" max="20" width="6.7109375" style="1" hidden="1" customWidth="1" outlineLevel="1"/>
    <col min="21" max="21" width="5.7109375" style="1" hidden="1" customWidth="1" outlineLevel="1"/>
    <col min="22" max="22" width="7.28515625" style="1" customWidth="1" collapsed="1"/>
    <col min="23" max="23" width="6.7109375" style="1" hidden="1" customWidth="1" outlineLevel="1"/>
    <col min="24" max="24" width="7.28515625" style="1" hidden="1" customWidth="1" outlineLevel="1"/>
    <col min="25" max="25" width="5.7109375" style="1" hidden="1" customWidth="1" outlineLevel="1"/>
    <col min="26" max="26" width="7.28515625" style="1" customWidth="1" collapsed="1"/>
    <col min="27" max="28" width="6.7109375" style="1" hidden="1" customWidth="1" outlineLevel="1"/>
    <col min="29" max="29" width="5.7109375" style="1" hidden="1" customWidth="1" outlineLevel="1"/>
    <col min="30" max="30" width="7.28515625" style="1" customWidth="1" collapsed="1"/>
    <col min="31" max="32" width="6.7109375" style="1" hidden="1" customWidth="1" outlineLevel="1"/>
    <col min="33" max="33" width="5.7109375" style="1" hidden="1" customWidth="1" outlineLevel="1"/>
    <col min="34" max="34" width="7.28515625" style="1" customWidth="1" collapsed="1"/>
    <col min="35" max="36" width="6.7109375" style="1" hidden="1" customWidth="1" outlineLevel="1"/>
    <col min="37" max="37" width="5.7109375" style="1" hidden="1" customWidth="1" outlineLevel="1"/>
    <col min="38" max="38" width="7.28515625" style="1" customWidth="1" collapsed="1"/>
    <col min="39" max="40" width="6.7109375" style="1" hidden="1" customWidth="1" outlineLevel="1"/>
    <col min="41" max="41" width="5.7109375" style="1" hidden="1" customWidth="1" outlineLevel="1"/>
    <col min="42" max="42" width="7.28515625" style="1" customWidth="1" collapsed="1"/>
    <col min="43" max="45" width="5.7109375" style="1" hidden="1" customWidth="1" outlineLevel="1"/>
    <col min="46" max="46" width="7.28515625" style="1" customWidth="1" collapsed="1"/>
    <col min="47" max="49" width="5.7109375" style="1" hidden="1" customWidth="1" outlineLevel="1"/>
    <col min="50" max="50" width="7.28515625" style="1" customWidth="1" collapsed="1"/>
    <col min="51" max="51" width="7.85546875" style="31" customWidth="1"/>
    <col min="52" max="52" width="9.7109375" style="1" customWidth="1"/>
    <col min="53" max="53" width="3" style="1" customWidth="1"/>
    <col min="54" max="16384" width="11.42578125" style="1"/>
  </cols>
  <sheetData>
    <row r="1" spans="2:56" ht="7.5" customHeight="1" x14ac:dyDescent="0.25"/>
    <row r="2" spans="2:56" ht="13.5" customHeight="1" x14ac:dyDescent="0.25">
      <c r="B2" s="1" t="s">
        <v>122</v>
      </c>
    </row>
    <row r="3" spans="2:56" ht="6.75" customHeight="1" thickBot="1" x14ac:dyDescent="0.3">
      <c r="AE3" s="1">
        <v>7</v>
      </c>
    </row>
    <row r="4" spans="2:56" s="32" customFormat="1" ht="18" customHeight="1" thickBot="1" x14ac:dyDescent="0.3">
      <c r="B4" s="45"/>
      <c r="C4" s="129" t="s">
        <v>79</v>
      </c>
      <c r="D4" s="130"/>
      <c r="E4" s="130"/>
      <c r="F4" s="131"/>
      <c r="G4" s="129" t="s">
        <v>126</v>
      </c>
      <c r="H4" s="130"/>
      <c r="I4" s="130"/>
      <c r="J4" s="131"/>
      <c r="K4" s="129" t="s">
        <v>127</v>
      </c>
      <c r="L4" s="130"/>
      <c r="M4" s="130"/>
      <c r="N4" s="131"/>
      <c r="O4" s="129" t="s">
        <v>130</v>
      </c>
      <c r="P4" s="130"/>
      <c r="Q4" s="130"/>
      <c r="R4" s="131"/>
      <c r="S4" s="129" t="s">
        <v>131</v>
      </c>
      <c r="T4" s="130"/>
      <c r="U4" s="130"/>
      <c r="V4" s="131"/>
      <c r="W4" s="129" t="s">
        <v>135</v>
      </c>
      <c r="X4" s="130"/>
      <c r="Y4" s="130"/>
      <c r="Z4" s="131"/>
      <c r="AA4" s="129" t="s">
        <v>138</v>
      </c>
      <c r="AB4" s="130"/>
      <c r="AC4" s="130"/>
      <c r="AD4" s="131"/>
      <c r="AE4" s="129" t="s">
        <v>139</v>
      </c>
      <c r="AF4" s="130"/>
      <c r="AG4" s="130"/>
      <c r="AH4" s="131"/>
      <c r="AI4" s="129" t="s">
        <v>140</v>
      </c>
      <c r="AJ4" s="130"/>
      <c r="AK4" s="130"/>
      <c r="AL4" s="131"/>
      <c r="AM4" s="129" t="s">
        <v>141</v>
      </c>
      <c r="AN4" s="130"/>
      <c r="AO4" s="130"/>
      <c r="AP4" s="131"/>
      <c r="AQ4" s="129"/>
      <c r="AR4" s="130"/>
      <c r="AS4" s="130"/>
      <c r="AT4" s="131"/>
      <c r="AU4" s="129"/>
      <c r="AV4" s="130"/>
      <c r="AW4" s="130"/>
      <c r="AX4" s="131"/>
      <c r="AY4" s="56"/>
      <c r="AZ4" s="57"/>
      <c r="BA4" s="59"/>
    </row>
    <row r="5" spans="2:56" ht="48.75" customHeight="1" thickBot="1" x14ac:dyDescent="0.3">
      <c r="B5" s="58"/>
      <c r="C5" s="33" t="s">
        <v>47</v>
      </c>
      <c r="D5" s="34" t="s">
        <v>46</v>
      </c>
      <c r="E5" s="138" t="s">
        <v>73</v>
      </c>
      <c r="F5" s="139"/>
      <c r="G5" s="76" t="s">
        <v>47</v>
      </c>
      <c r="H5" s="77" t="s">
        <v>46</v>
      </c>
      <c r="I5" s="138" t="s">
        <v>73</v>
      </c>
      <c r="J5" s="139"/>
      <c r="K5" s="76" t="s">
        <v>47</v>
      </c>
      <c r="L5" s="77" t="s">
        <v>46</v>
      </c>
      <c r="M5" s="138" t="s">
        <v>73</v>
      </c>
      <c r="N5" s="139"/>
      <c r="O5" s="76" t="s">
        <v>47</v>
      </c>
      <c r="P5" s="77" t="s">
        <v>46</v>
      </c>
      <c r="Q5" s="138" t="s">
        <v>73</v>
      </c>
      <c r="R5" s="139"/>
      <c r="S5" s="76" t="s">
        <v>47</v>
      </c>
      <c r="T5" s="77" t="s">
        <v>46</v>
      </c>
      <c r="U5" s="138" t="s">
        <v>73</v>
      </c>
      <c r="V5" s="139"/>
      <c r="W5" s="76" t="s">
        <v>47</v>
      </c>
      <c r="X5" s="77" t="s">
        <v>46</v>
      </c>
      <c r="Y5" s="138" t="s">
        <v>73</v>
      </c>
      <c r="Z5" s="139"/>
      <c r="AA5" s="76" t="s">
        <v>47</v>
      </c>
      <c r="AB5" s="77" t="s">
        <v>46</v>
      </c>
      <c r="AC5" s="138" t="s">
        <v>73</v>
      </c>
      <c r="AD5" s="139"/>
      <c r="AE5" s="76" t="s">
        <v>47</v>
      </c>
      <c r="AF5" s="77" t="s">
        <v>46</v>
      </c>
      <c r="AG5" s="138" t="s">
        <v>73</v>
      </c>
      <c r="AH5" s="139"/>
      <c r="AI5" s="76" t="s">
        <v>47</v>
      </c>
      <c r="AJ5" s="77" t="s">
        <v>46</v>
      </c>
      <c r="AK5" s="138" t="s">
        <v>73</v>
      </c>
      <c r="AL5" s="139"/>
      <c r="AM5" s="76" t="s">
        <v>47</v>
      </c>
      <c r="AN5" s="77" t="s">
        <v>46</v>
      </c>
      <c r="AO5" s="138" t="s">
        <v>73</v>
      </c>
      <c r="AP5" s="139"/>
      <c r="AQ5" s="76" t="s">
        <v>47</v>
      </c>
      <c r="AR5" s="77" t="s">
        <v>46</v>
      </c>
      <c r="AS5" s="138" t="s">
        <v>73</v>
      </c>
      <c r="AT5" s="139"/>
      <c r="AU5" s="76" t="s">
        <v>47</v>
      </c>
      <c r="AV5" s="77" t="s">
        <v>46</v>
      </c>
      <c r="AW5" s="138" t="s">
        <v>73</v>
      </c>
      <c r="AX5" s="139"/>
      <c r="AY5" s="46" t="s">
        <v>81</v>
      </c>
      <c r="AZ5" s="53" t="s">
        <v>72</v>
      </c>
      <c r="BA5" s="36"/>
    </row>
    <row r="6" spans="2:56" s="41" customFormat="1" ht="15.75" thickBot="1" x14ac:dyDescent="0.3">
      <c r="B6" s="43" t="s">
        <v>80</v>
      </c>
      <c r="C6" s="132">
        <f>IF(ISBLANK(C$4),"",Steuerdaten!$C$1*-1)</f>
        <v>-19.5</v>
      </c>
      <c r="D6" s="133"/>
      <c r="E6" s="133"/>
      <c r="F6" s="134"/>
      <c r="G6" s="132">
        <f>IF(ISBLANK(G$4),"",Steuerdaten!$C$1*-1)</f>
        <v>-19.5</v>
      </c>
      <c r="H6" s="133"/>
      <c r="I6" s="133"/>
      <c r="J6" s="134"/>
      <c r="K6" s="132">
        <f>IF(ISBLANK(K$4),"",Steuerdaten!$C$1*-1)</f>
        <v>-19.5</v>
      </c>
      <c r="L6" s="133"/>
      <c r="M6" s="133"/>
      <c r="N6" s="134"/>
      <c r="O6" s="132">
        <f>IF(ISBLANK(O$4),"",Steuerdaten!$C$1*-1)</f>
        <v>-19.5</v>
      </c>
      <c r="P6" s="133"/>
      <c r="Q6" s="133"/>
      <c r="R6" s="134"/>
      <c r="S6" s="132">
        <f>IF(ISBLANK(S$4),"",Steuerdaten!$C$1*-1)</f>
        <v>-19.5</v>
      </c>
      <c r="T6" s="133"/>
      <c r="U6" s="133"/>
      <c r="V6" s="134"/>
      <c r="W6" s="132">
        <f>IF(ISBLANK(W$4),"",Steuerdaten!$C$1*-1)</f>
        <v>-19.5</v>
      </c>
      <c r="X6" s="133"/>
      <c r="Y6" s="133"/>
      <c r="Z6" s="134"/>
      <c r="AA6" s="132">
        <f>IF(ISBLANK(AA$4),"",Steuerdaten!$C$1*-1)</f>
        <v>-19.5</v>
      </c>
      <c r="AB6" s="133"/>
      <c r="AC6" s="133"/>
      <c r="AD6" s="134"/>
      <c r="AE6" s="132">
        <f>IF(ISBLANK(AE$4),"",Steuerdaten!$C$1*-1)</f>
        <v>-19.5</v>
      </c>
      <c r="AF6" s="133"/>
      <c r="AG6" s="133"/>
      <c r="AH6" s="134"/>
      <c r="AI6" s="132">
        <f>IF(ISBLANK(AI$4),"",Steuerdaten!$C$1*-1)</f>
        <v>-19.5</v>
      </c>
      <c r="AJ6" s="133"/>
      <c r="AK6" s="133"/>
      <c r="AL6" s="134"/>
      <c r="AM6" s="132">
        <f>IF(ISBLANK(AM$4),"",Steuerdaten!$C$1*-1)</f>
        <v>-19.5</v>
      </c>
      <c r="AN6" s="133"/>
      <c r="AO6" s="133"/>
      <c r="AP6" s="134"/>
      <c r="AQ6" s="132" t="str">
        <f>IF(ISBLANK(AQ$4),"",Steuerdaten!$C$1*-1)</f>
        <v/>
      </c>
      <c r="AR6" s="133"/>
      <c r="AS6" s="133"/>
      <c r="AT6" s="134"/>
      <c r="AU6" s="132" t="str">
        <f>IF(ISBLANK(AU$4),"",Steuerdaten!$C$1*-1)</f>
        <v/>
      </c>
      <c r="AV6" s="133"/>
      <c r="AW6" s="133"/>
      <c r="AX6" s="134"/>
      <c r="AY6" s="62"/>
      <c r="AZ6" s="54">
        <f>SUM(C6:AX6)</f>
        <v>-195</v>
      </c>
      <c r="BA6" s="42"/>
    </row>
    <row r="7" spans="2:56" ht="23.25" customHeight="1" x14ac:dyDescent="0.25">
      <c r="B7" s="61" t="str">
        <f>Mitglieder!C8</f>
        <v>Carmen</v>
      </c>
      <c r="C7" s="121">
        <f>IF(ISBLANK(C$4),"",Steuerdaten!$C$3*-1)</f>
        <v>-5</v>
      </c>
      <c r="D7" s="122">
        <f ca="1">IFERROR(INDIRECT(C$4&amp;"!D3"),"")</f>
        <v>-1.75</v>
      </c>
      <c r="E7" s="123">
        <v>5</v>
      </c>
      <c r="F7" s="106">
        <v>1.8</v>
      </c>
      <c r="G7" s="121">
        <f>IF(ISBLANK(G$4),"",Steuerdaten!$C$3*-1)</f>
        <v>-5</v>
      </c>
      <c r="H7" s="122">
        <f ca="1">IFERROR(INDIRECT(G$4&amp;"!D3"),"")</f>
        <v>-1.6</v>
      </c>
      <c r="I7" s="123">
        <v>5</v>
      </c>
      <c r="J7" s="106">
        <v>1.6</v>
      </c>
      <c r="K7" s="121">
        <f>IF(ISBLANK(K$4),"",Steuerdaten!$C$3*-1)</f>
        <v>-5</v>
      </c>
      <c r="L7" s="122">
        <f ca="1">IFERROR(INDIRECT(K$4&amp;"!D3"),"")</f>
        <v>-1.4</v>
      </c>
      <c r="M7" s="123">
        <v>5</v>
      </c>
      <c r="N7" s="106">
        <v>1.4</v>
      </c>
      <c r="O7" s="121">
        <f>IF(ISBLANK(O$4),"",Steuerdaten!$C$3*-1)</f>
        <v>-5</v>
      </c>
      <c r="P7" s="122">
        <f ca="1">IFERROR(INDIRECT(O$4&amp;"!D3"),"")</f>
        <v>0</v>
      </c>
      <c r="Q7" s="123">
        <v>5</v>
      </c>
      <c r="R7" s="106">
        <v>0</v>
      </c>
      <c r="S7" s="121">
        <f>IF(ISBLANK(S$4),"",Steuerdaten!$C$3*-1)</f>
        <v>-5</v>
      </c>
      <c r="T7" s="122">
        <f ca="1">IFERROR(INDIRECT(S$4&amp;"!D3"),"")</f>
        <v>-2</v>
      </c>
      <c r="U7" s="123">
        <v>5</v>
      </c>
      <c r="V7" s="106">
        <v>2</v>
      </c>
      <c r="W7" s="121">
        <f>IF(ISBLANK(W$4),"",Steuerdaten!$C$3*-1)</f>
        <v>-5</v>
      </c>
      <c r="X7" s="122">
        <f ca="1">IFERROR(INDIRECT(W$4&amp;"!D3"),"")</f>
        <v>-1.2</v>
      </c>
      <c r="Y7" s="123">
        <v>5</v>
      </c>
      <c r="Z7" s="106"/>
      <c r="AA7" s="121">
        <f>IF(ISBLANK(AA$4),"",Steuerdaten!$C$3*-1)</f>
        <v>-5</v>
      </c>
      <c r="AB7" s="122">
        <f ca="1">IFERROR(INDIRECT(AA$4&amp;"!D3"),"")</f>
        <v>-4.55</v>
      </c>
      <c r="AC7" s="123">
        <v>5</v>
      </c>
      <c r="AD7" s="106"/>
      <c r="AE7" s="121">
        <f>IF(ISBLANK(AE$4),"",Steuerdaten!$C$3*-1)</f>
        <v>-5</v>
      </c>
      <c r="AF7" s="122">
        <f ca="1">IFERROR(INDIRECT(AE$4&amp;"!D3"),"")</f>
        <v>-2.2000000000000002</v>
      </c>
      <c r="AG7" s="123">
        <v>5</v>
      </c>
      <c r="AH7" s="106"/>
      <c r="AI7" s="121">
        <f>IF(ISBLANK(AI$4),"",Steuerdaten!$C$3*-1)</f>
        <v>-5</v>
      </c>
      <c r="AJ7" s="122">
        <f ca="1">IFERROR(INDIRECT(AI$4&amp;"!D3"),"")</f>
        <v>-3.1</v>
      </c>
      <c r="AK7" s="123">
        <v>5</v>
      </c>
      <c r="AL7" s="106">
        <v>11</v>
      </c>
      <c r="AM7" s="121">
        <f>IF(ISBLANK(AM$4),"",Steuerdaten!$C$3*-1)</f>
        <v>-5</v>
      </c>
      <c r="AN7" s="122">
        <f ca="1">IFERROR(INDIRECT(AM$4&amp;"!D3"),"")</f>
        <v>-6.4</v>
      </c>
      <c r="AO7" s="123">
        <v>5</v>
      </c>
      <c r="AP7" s="106">
        <v>6.4</v>
      </c>
      <c r="AQ7" s="121" t="str">
        <f>IF(ISBLANK(AQ$4),"",Steuerdaten!$C$3*-1)</f>
        <v/>
      </c>
      <c r="AR7" s="122" t="str">
        <f ca="1">IFERROR(INDIRECT(AQ$4&amp;"!D3"),"")</f>
        <v/>
      </c>
      <c r="AS7" s="123"/>
      <c r="AT7" s="106"/>
      <c r="AU7" s="121" t="str">
        <f>IF(ISBLANK(AU$4),"",Steuerdaten!$C$3*-1)</f>
        <v/>
      </c>
      <c r="AV7" s="122" t="str">
        <f ca="1">IFERROR(INDIRECT(AU$4&amp;"!D3"),"")</f>
        <v/>
      </c>
      <c r="AW7" s="123"/>
      <c r="AX7" s="106"/>
      <c r="AY7" s="106">
        <f ca="1">SUM(C7:AX7)</f>
        <v>0</v>
      </c>
      <c r="AZ7" s="55">
        <f>E7+F7+I7+J7+M7+N7+Q7+R7+U7+V7+Y7+Z7+AC7+AD7+AG7+AH7+AK7+AL7+AO7+AP7+AS7+AT7+AW7+AX7</f>
        <v>74.2</v>
      </c>
      <c r="BA7" s="60"/>
      <c r="BB7" s="47">
        <f t="shared" ref="BB7:BB19" si="0">BC7*BD7</f>
        <v>0</v>
      </c>
      <c r="BC7" s="47">
        <v>100</v>
      </c>
      <c r="BD7" s="48">
        <v>0</v>
      </c>
    </row>
    <row r="8" spans="2:56" ht="23.25" customHeight="1" x14ac:dyDescent="0.25">
      <c r="B8" s="63" t="str">
        <f>Mitglieder!C9</f>
        <v>Marco</v>
      </c>
      <c r="C8" s="124">
        <f>IF(ISBLANK(C$4),"",Steuerdaten!$C$3*-1)</f>
        <v>-5</v>
      </c>
      <c r="D8" s="125">
        <f ca="1">IFERROR(INDIRECT(C$4&amp;"!D4"),"")</f>
        <v>-1.2000000000000002</v>
      </c>
      <c r="E8" s="126">
        <v>5</v>
      </c>
      <c r="F8" s="107">
        <v>1.2</v>
      </c>
      <c r="G8" s="124">
        <f>IF(ISBLANK(G$4),"",Steuerdaten!$C$3*-1)</f>
        <v>-5</v>
      </c>
      <c r="H8" s="125">
        <f ca="1">IFERROR(INDIRECT(G$4&amp;"!D4"),"")</f>
        <v>-0.95</v>
      </c>
      <c r="I8" s="126">
        <v>5</v>
      </c>
      <c r="J8" s="107">
        <v>1</v>
      </c>
      <c r="K8" s="124">
        <f>IF(ISBLANK(K$4),"",Steuerdaten!$C$3*-1)</f>
        <v>-5</v>
      </c>
      <c r="L8" s="125">
        <f ca="1">IFERROR(INDIRECT(K$4&amp;"!D4"),"")</f>
        <v>-0.35</v>
      </c>
      <c r="M8" s="126">
        <v>5</v>
      </c>
      <c r="N8" s="107">
        <v>0.4</v>
      </c>
      <c r="O8" s="124">
        <f>IF(ISBLANK(O$4),"",Steuerdaten!$C$3*-1)</f>
        <v>-5</v>
      </c>
      <c r="P8" s="125">
        <f ca="1">IFERROR(INDIRECT(O$4&amp;"!D4"),"")</f>
        <v>0</v>
      </c>
      <c r="Q8" s="126">
        <v>5</v>
      </c>
      <c r="R8" s="107">
        <v>0</v>
      </c>
      <c r="S8" s="124">
        <f>IF(ISBLANK(S$4),"",Steuerdaten!$C$3*-1)</f>
        <v>-5</v>
      </c>
      <c r="T8" s="125">
        <f ca="1">IFERROR(INDIRECT(S$4&amp;"!D4"),"")</f>
        <v>0</v>
      </c>
      <c r="U8" s="126">
        <v>5</v>
      </c>
      <c r="V8" s="107">
        <v>0</v>
      </c>
      <c r="W8" s="124">
        <f>IF(ISBLANK(W$4),"",Steuerdaten!$C$3*-1)</f>
        <v>-5</v>
      </c>
      <c r="X8" s="125">
        <f ca="1">IFERROR(INDIRECT(W$4&amp;"!D4"),"")</f>
        <v>-1.1499999999999999</v>
      </c>
      <c r="Y8" s="126">
        <v>5</v>
      </c>
      <c r="Z8" s="107"/>
      <c r="AA8" s="124">
        <f>IF(ISBLANK(AA$4),"",Steuerdaten!$C$3*-1)</f>
        <v>-5</v>
      </c>
      <c r="AB8" s="125">
        <f ca="1">IFERROR(INDIRECT(AA$4&amp;"!D4"),"")</f>
        <v>-1.8</v>
      </c>
      <c r="AC8" s="126">
        <v>5</v>
      </c>
      <c r="AD8" s="107"/>
      <c r="AE8" s="124">
        <f>IF(ISBLANK(AE$4),"",Steuerdaten!$C$3*-1)</f>
        <v>-5</v>
      </c>
      <c r="AF8" s="125">
        <f ca="1">IFERROR(INDIRECT(AE$4&amp;"!D4"),"")</f>
        <v>-1.95</v>
      </c>
      <c r="AG8" s="126">
        <v>5</v>
      </c>
      <c r="AH8" s="107"/>
      <c r="AI8" s="124">
        <f>IF(ISBLANK(AI$4),"",Steuerdaten!$C$3*-1)</f>
        <v>-5</v>
      </c>
      <c r="AJ8" s="125">
        <f ca="1">IFERROR(INDIRECT(AI$4&amp;"!D4"),"")</f>
        <v>-2.9</v>
      </c>
      <c r="AK8" s="126">
        <v>5</v>
      </c>
      <c r="AL8" s="107">
        <v>7.7</v>
      </c>
      <c r="AM8" s="124">
        <f>IF(ISBLANK(AM$4),"",Steuerdaten!$C$3*-1)</f>
        <v>-5</v>
      </c>
      <c r="AN8" s="125">
        <f ca="1">IFERROR(INDIRECT(AM$4&amp;"!D4"),"")</f>
        <v>-0.2</v>
      </c>
      <c r="AO8" s="126">
        <v>5</v>
      </c>
      <c r="AP8" s="107">
        <v>0.2</v>
      </c>
      <c r="AQ8" s="124" t="str">
        <f>IF(ISBLANK(AQ$4),"",Steuerdaten!$C$3*-1)</f>
        <v/>
      </c>
      <c r="AR8" s="125" t="str">
        <f ca="1">IFERROR(INDIRECT(AQ$4&amp;"!D4"),"")</f>
        <v/>
      </c>
      <c r="AS8" s="126"/>
      <c r="AT8" s="107"/>
      <c r="AU8" s="124" t="str">
        <f>IF(ISBLANK(AU$4),"",Steuerdaten!$C$3*-1)</f>
        <v/>
      </c>
      <c r="AV8" s="125" t="str">
        <f ca="1">IFERROR(INDIRECT(AU$4&amp;"!D4"),"")</f>
        <v/>
      </c>
      <c r="AW8" s="126"/>
      <c r="AX8" s="107"/>
      <c r="AY8" s="108">
        <f t="shared" ref="AY8:AY19" ca="1" si="1">SUM(C8:AX8)</f>
        <v>7.2164496600635175E-16</v>
      </c>
      <c r="AZ8" s="55">
        <f t="shared" ref="AZ8:AZ19" si="2">E8+F8+I8+J8+M8+N8+Q8+R8+U8+V8+Y8+Z8+AC8+AD8+AG8+AH8+AK8+AL8+AO8+AP8+AS8+AT8+AW8+AX8</f>
        <v>60.5</v>
      </c>
      <c r="BA8" s="60"/>
      <c r="BB8" s="47">
        <f t="shared" si="0"/>
        <v>250</v>
      </c>
      <c r="BC8" s="47">
        <v>50</v>
      </c>
      <c r="BD8" s="48">
        <v>5</v>
      </c>
    </row>
    <row r="9" spans="2:56" ht="23.25" customHeight="1" x14ac:dyDescent="0.25">
      <c r="B9" s="63" t="str">
        <f>Mitglieder!C10</f>
        <v>Joop</v>
      </c>
      <c r="C9" s="124">
        <f>IF(ISBLANK(C$4),"",Steuerdaten!$C$3*-1)</f>
        <v>-5</v>
      </c>
      <c r="D9" s="125" t="str">
        <f ca="1">IFERROR(INDIRECT(C$4&amp;"!D5"),"")</f>
        <v/>
      </c>
      <c r="E9" s="126">
        <v>5</v>
      </c>
      <c r="F9" s="107"/>
      <c r="G9" s="124">
        <f>IF(ISBLANK(G$4),"",Steuerdaten!$C$3*-1)</f>
        <v>-5</v>
      </c>
      <c r="H9" s="125">
        <f ca="1">IFERROR(INDIRECT(G$4&amp;"!D5"),"")</f>
        <v>-1.5</v>
      </c>
      <c r="I9" s="126">
        <v>5</v>
      </c>
      <c r="J9" s="107">
        <v>1.5</v>
      </c>
      <c r="K9" s="124">
        <f>IF(ISBLANK(K$4),"",Steuerdaten!$C$3*-1)</f>
        <v>-5</v>
      </c>
      <c r="L9" s="125">
        <f ca="1">IFERROR(INDIRECT(K$4&amp;"!D5"),"")</f>
        <v>-0.2</v>
      </c>
      <c r="M9" s="126">
        <v>5</v>
      </c>
      <c r="N9" s="107">
        <v>0.2</v>
      </c>
      <c r="O9" s="124">
        <f>IF(ISBLANK(O$4),"",Steuerdaten!$C$3*-1)</f>
        <v>-5</v>
      </c>
      <c r="P9" s="125">
        <f ca="1">IFERROR(INDIRECT(O$4&amp;"!D5"),"")</f>
        <v>0</v>
      </c>
      <c r="Q9" s="126">
        <v>5</v>
      </c>
      <c r="R9" s="107">
        <v>0</v>
      </c>
      <c r="S9" s="124">
        <f>IF(ISBLANK(S$4),"",Steuerdaten!$C$3*-1)</f>
        <v>-5</v>
      </c>
      <c r="T9" s="125" t="str">
        <f ca="1">IFERROR(INDIRECT(S$4&amp;"!D5"),"")</f>
        <v/>
      </c>
      <c r="U9" s="126">
        <v>5</v>
      </c>
      <c r="V9" s="107"/>
      <c r="W9" s="124">
        <f>IF(ISBLANK(W$4),"",Steuerdaten!$C$3*-1)</f>
        <v>-5</v>
      </c>
      <c r="X9" s="125">
        <f ca="1">IFERROR(INDIRECT(W$4&amp;"!D5"),"")</f>
        <v>-0.8</v>
      </c>
      <c r="Y9" s="126">
        <v>5</v>
      </c>
      <c r="Z9" s="107"/>
      <c r="AA9" s="124">
        <f>IF(ISBLANK(AA$4),"",Steuerdaten!$C$3*-1)</f>
        <v>-5</v>
      </c>
      <c r="AB9" s="125">
        <f ca="1">IFERROR(INDIRECT(AA$4&amp;"!D5"),"")</f>
        <v>-2.9</v>
      </c>
      <c r="AC9" s="126">
        <v>5</v>
      </c>
      <c r="AD9" s="107"/>
      <c r="AE9" s="124">
        <f>IF(ISBLANK(AE$4),"",Steuerdaten!$C$3*-1)</f>
        <v>-5</v>
      </c>
      <c r="AF9" s="125">
        <f ca="1">IFERROR(INDIRECT(AE$4&amp;"!D5"),"")</f>
        <v>-2.15</v>
      </c>
      <c r="AG9" s="126">
        <v>5</v>
      </c>
      <c r="AH9" s="107"/>
      <c r="AI9" s="124">
        <f>IF(ISBLANK(AI$4),"",Steuerdaten!$C$3*-1)</f>
        <v>-5</v>
      </c>
      <c r="AJ9" s="125">
        <f ca="1">IFERROR(INDIRECT(AI$4&amp;"!D5"),"")</f>
        <v>-3.3</v>
      </c>
      <c r="AK9" s="126">
        <v>5</v>
      </c>
      <c r="AL9" s="107">
        <v>9.15</v>
      </c>
      <c r="AM9" s="124">
        <f>IF(ISBLANK(AM$4),"",Steuerdaten!$C$3*-1)</f>
        <v>-5</v>
      </c>
      <c r="AN9" s="125" t="str">
        <f ca="1">IFERROR(INDIRECT(AM$4&amp;"!D5"),"")</f>
        <v/>
      </c>
      <c r="AO9" s="126">
        <v>5</v>
      </c>
      <c r="AP9" s="107"/>
      <c r="AQ9" s="124" t="str">
        <f>IF(ISBLANK(AQ$4),"",Steuerdaten!$C$3*-1)</f>
        <v/>
      </c>
      <c r="AR9" s="125" t="str">
        <f ca="1">IFERROR(INDIRECT(AQ$4&amp;"!D5"),"")</f>
        <v/>
      </c>
      <c r="AS9" s="126"/>
      <c r="AT9" s="107"/>
      <c r="AU9" s="124" t="str">
        <f>IF(ISBLANK(AU$4),"",Steuerdaten!$C$3*-1)</f>
        <v/>
      </c>
      <c r="AV9" s="125" t="str">
        <f ca="1">IFERROR(INDIRECT(AU$4&amp;"!D5"),"")</f>
        <v/>
      </c>
      <c r="AW9" s="126"/>
      <c r="AX9" s="107"/>
      <c r="AY9" s="107">
        <f t="shared" ca="1" si="1"/>
        <v>0</v>
      </c>
      <c r="AZ9" s="55">
        <f t="shared" si="2"/>
        <v>60.85</v>
      </c>
      <c r="BA9" s="60"/>
      <c r="BB9" s="47">
        <f t="shared" si="0"/>
        <v>20</v>
      </c>
      <c r="BC9" s="47">
        <v>20</v>
      </c>
      <c r="BD9" s="48">
        <v>1</v>
      </c>
    </row>
    <row r="10" spans="2:56" ht="23.25" customHeight="1" x14ac:dyDescent="0.25">
      <c r="B10" s="63" t="str">
        <f>Mitglieder!C11</f>
        <v>Silvi</v>
      </c>
      <c r="C10" s="124">
        <f>IF(ISBLANK(C$4),"",Steuerdaten!$C$3*-1)</f>
        <v>-5</v>
      </c>
      <c r="D10" s="125" t="str">
        <f ca="1">IFERROR(INDIRECT(C$4&amp;"!D6"),"")</f>
        <v/>
      </c>
      <c r="E10" s="126">
        <v>5</v>
      </c>
      <c r="F10" s="107"/>
      <c r="G10" s="124">
        <f>IF(ISBLANK(G$4),"",Steuerdaten!$C$3*-1)</f>
        <v>-5</v>
      </c>
      <c r="H10" s="125">
        <f ca="1">IFERROR(INDIRECT(G$4&amp;"!D6"),"")</f>
        <v>-1.45</v>
      </c>
      <c r="I10" s="126">
        <v>5</v>
      </c>
      <c r="J10" s="107">
        <v>1.5</v>
      </c>
      <c r="K10" s="124">
        <f>IF(ISBLANK(K$4),"",Steuerdaten!$C$3*-1)</f>
        <v>-5</v>
      </c>
      <c r="L10" s="125">
        <f ca="1">IFERROR(INDIRECT(K$4&amp;"!D6"),"")</f>
        <v>-1.8</v>
      </c>
      <c r="M10" s="126">
        <v>5</v>
      </c>
      <c r="N10" s="107">
        <v>1.8</v>
      </c>
      <c r="O10" s="124">
        <f>IF(ISBLANK(O$4),"",Steuerdaten!$C$3*-1)</f>
        <v>-5</v>
      </c>
      <c r="P10" s="125">
        <f ca="1">IFERROR(INDIRECT(O$4&amp;"!D6"),"")</f>
        <v>0</v>
      </c>
      <c r="Q10" s="126">
        <v>5</v>
      </c>
      <c r="R10" s="107">
        <v>0</v>
      </c>
      <c r="S10" s="124">
        <f>IF(ISBLANK(S$4),"",Steuerdaten!$C$3*-1)</f>
        <v>-5</v>
      </c>
      <c r="T10" s="125" t="str">
        <f ca="1">IFERROR(INDIRECT(S$4&amp;"!D6"),"")</f>
        <v/>
      </c>
      <c r="U10" s="126">
        <v>5</v>
      </c>
      <c r="V10" s="107"/>
      <c r="W10" s="124">
        <f>IF(ISBLANK(W$4),"",Steuerdaten!$C$3*-1)</f>
        <v>-5</v>
      </c>
      <c r="X10" s="125">
        <f ca="1">IFERROR(INDIRECT(W$4&amp;"!D6"),"")</f>
        <v>-1.7</v>
      </c>
      <c r="Y10" s="126">
        <v>5</v>
      </c>
      <c r="Z10" s="107"/>
      <c r="AA10" s="124">
        <f>IF(ISBLANK(AA$4),"",Steuerdaten!$C$3*-1)</f>
        <v>-5</v>
      </c>
      <c r="AB10" s="125">
        <f ca="1">IFERROR(INDIRECT(AA$4&amp;"!D6"),"")</f>
        <v>-4.0999999999999996</v>
      </c>
      <c r="AC10" s="126">
        <v>5</v>
      </c>
      <c r="AD10" s="107"/>
      <c r="AE10" s="124">
        <f>IF(ISBLANK(AE$4),"",Steuerdaten!$C$3*-1)</f>
        <v>-5</v>
      </c>
      <c r="AF10" s="125" t="str">
        <f ca="1">IFERROR(INDIRECT(AE$4&amp;"!D6"),"")</f>
        <v/>
      </c>
      <c r="AG10" s="126">
        <v>5</v>
      </c>
      <c r="AH10" s="107"/>
      <c r="AI10" s="124">
        <f>IF(ISBLANK(AI$4),"",Steuerdaten!$C$3*-1)</f>
        <v>-5</v>
      </c>
      <c r="AJ10" s="125">
        <f ca="1">IFERROR(INDIRECT(AI$4&amp;"!D6"),"")</f>
        <v>-1.6</v>
      </c>
      <c r="AK10" s="126">
        <v>5</v>
      </c>
      <c r="AL10" s="107">
        <v>7.35</v>
      </c>
      <c r="AM10" s="124">
        <f>IF(ISBLANK(AM$4),"",Steuerdaten!$C$3*-1)</f>
        <v>-5</v>
      </c>
      <c r="AN10" s="125" t="str">
        <f ca="1">IFERROR(INDIRECT(AM$4&amp;"!D6"),"")</f>
        <v/>
      </c>
      <c r="AO10" s="126">
        <v>5</v>
      </c>
      <c r="AP10" s="107"/>
      <c r="AQ10" s="124" t="str">
        <f>IF(ISBLANK(AQ$4),"",Steuerdaten!$C$3*-1)</f>
        <v/>
      </c>
      <c r="AR10" s="125" t="str">
        <f ca="1">IFERROR(INDIRECT(AQ$4&amp;"!D6"),"")</f>
        <v/>
      </c>
      <c r="AS10" s="126"/>
      <c r="AT10" s="107"/>
      <c r="AU10" s="124" t="str">
        <f>IF(ISBLANK(AU$4),"",Steuerdaten!$C$3*-1)</f>
        <v/>
      </c>
      <c r="AV10" s="125" t="str">
        <f ca="1">IFERROR(INDIRECT(AU$4&amp;"!D6"),"")</f>
        <v/>
      </c>
      <c r="AW10" s="126"/>
      <c r="AX10" s="107"/>
      <c r="AY10" s="107">
        <f t="shared" ca="1" si="1"/>
        <v>0</v>
      </c>
      <c r="AZ10" s="55">
        <f t="shared" si="2"/>
        <v>60.65</v>
      </c>
      <c r="BA10" s="60"/>
      <c r="BB10" s="47">
        <f t="shared" si="0"/>
        <v>60</v>
      </c>
      <c r="BC10" s="47">
        <v>10</v>
      </c>
      <c r="BD10" s="48">
        <v>6</v>
      </c>
    </row>
    <row r="11" spans="2:56" ht="23.25" customHeight="1" x14ac:dyDescent="0.25">
      <c r="B11" s="63" t="str">
        <f>Mitglieder!C12</f>
        <v>Andreas</v>
      </c>
      <c r="C11" s="124">
        <f>IF(ISBLANK(C$4),"",Steuerdaten!$C$3*-1)</f>
        <v>-5</v>
      </c>
      <c r="D11" s="125">
        <f ca="1">IFERROR(INDIRECT(C$4&amp;"!D7"),"")</f>
        <v>-1.5</v>
      </c>
      <c r="E11" s="126">
        <v>5</v>
      </c>
      <c r="F11" s="107">
        <v>1.5</v>
      </c>
      <c r="G11" s="124">
        <f>IF(ISBLANK(G$4),"",Steuerdaten!$C$3*-1)</f>
        <v>-5</v>
      </c>
      <c r="H11" s="125" t="str">
        <f ca="1">IFERROR(INDIRECT(G$4&amp;"!D7"),"")</f>
        <v/>
      </c>
      <c r="I11" s="126">
        <v>5</v>
      </c>
      <c r="J11" s="107"/>
      <c r="K11" s="124">
        <f>IF(ISBLANK(K$4),"",Steuerdaten!$C$3*-1)</f>
        <v>-5</v>
      </c>
      <c r="L11" s="125">
        <f ca="1">IFERROR(INDIRECT(K$4&amp;"!D7"),"")</f>
        <v>-0.85</v>
      </c>
      <c r="M11" s="126">
        <v>5</v>
      </c>
      <c r="N11" s="107">
        <v>0.9</v>
      </c>
      <c r="O11" s="124">
        <f>IF(ISBLANK(O$4),"",Steuerdaten!$C$3*-1)</f>
        <v>-5</v>
      </c>
      <c r="P11" s="125">
        <f ca="1">IFERROR(INDIRECT(O$4&amp;"!D7"),"")</f>
        <v>0</v>
      </c>
      <c r="Q11" s="126">
        <v>5</v>
      </c>
      <c r="R11" s="107">
        <v>0</v>
      </c>
      <c r="S11" s="124">
        <f>IF(ISBLANK(S$4),"",Steuerdaten!$C$3*-1)</f>
        <v>-5</v>
      </c>
      <c r="T11" s="125">
        <f ca="1">IFERROR(INDIRECT(S$4&amp;"!D7"),"")</f>
        <v>-1.8</v>
      </c>
      <c r="U11" s="126">
        <v>5</v>
      </c>
      <c r="V11" s="107">
        <v>1.8</v>
      </c>
      <c r="W11" s="124">
        <f>IF(ISBLANK(W$4),"",Steuerdaten!$C$3*-1)</f>
        <v>-5</v>
      </c>
      <c r="X11" s="125" t="str">
        <f ca="1">IFERROR(INDIRECT(W$4&amp;"!D7"),"")</f>
        <v/>
      </c>
      <c r="Y11" s="126">
        <v>5</v>
      </c>
      <c r="Z11" s="107"/>
      <c r="AA11" s="124">
        <f>IF(ISBLANK(AA$4),"",Steuerdaten!$C$3*-1)</f>
        <v>-5</v>
      </c>
      <c r="AB11" s="125" t="str">
        <f ca="1">IFERROR(INDIRECT(AA$4&amp;"!D7"),"")</f>
        <v/>
      </c>
      <c r="AC11" s="126">
        <v>5</v>
      </c>
      <c r="AD11" s="107"/>
      <c r="AE11" s="124">
        <f>IF(ISBLANK(AE$4),"",Steuerdaten!$C$3*-1)</f>
        <v>-5</v>
      </c>
      <c r="AF11" s="125" t="str">
        <f ca="1">IFERROR(INDIRECT(AE$4&amp;"!D7"),"")</f>
        <v/>
      </c>
      <c r="AG11" s="126">
        <v>5</v>
      </c>
      <c r="AH11" s="107"/>
      <c r="AI11" s="124">
        <f>IF(ISBLANK(AI$4),"",Steuerdaten!$C$3*-1)</f>
        <v>-5</v>
      </c>
      <c r="AJ11" s="125">
        <f ca="1">IFERROR(INDIRECT(AI$4&amp;"!D7"),"")</f>
        <v>-3.1</v>
      </c>
      <c r="AK11" s="126">
        <v>5</v>
      </c>
      <c r="AL11" s="107">
        <v>3</v>
      </c>
      <c r="AM11" s="124">
        <f>IF(ISBLANK(AM$4),"",Steuerdaten!$C$3*-1)</f>
        <v>-5</v>
      </c>
      <c r="AN11" s="125">
        <f ca="1">IFERROR(INDIRECT(AM$4&amp;"!D7"),"")</f>
        <v>-8.9499999999999993</v>
      </c>
      <c r="AO11" s="126">
        <v>5</v>
      </c>
      <c r="AP11" s="107">
        <v>9</v>
      </c>
      <c r="AQ11" s="124" t="str">
        <f>IF(ISBLANK(AQ$4),"",Steuerdaten!$C$3*-1)</f>
        <v/>
      </c>
      <c r="AR11" s="125" t="str">
        <f ca="1">IFERROR(INDIRECT(AQ$4&amp;"!D7"),"")</f>
        <v/>
      </c>
      <c r="AS11" s="126"/>
      <c r="AT11" s="107"/>
      <c r="AU11" s="124" t="str">
        <f>IF(ISBLANK(AU$4),"",Steuerdaten!$C$3*-1)</f>
        <v/>
      </c>
      <c r="AV11" s="125" t="str">
        <f ca="1">IFERROR(INDIRECT(AU$4&amp;"!D7"),"")</f>
        <v/>
      </c>
      <c r="AW11" s="126"/>
      <c r="AX11" s="107"/>
      <c r="AY11" s="107">
        <f t="shared" ca="1" si="1"/>
        <v>0</v>
      </c>
      <c r="AZ11" s="55">
        <f t="shared" si="2"/>
        <v>66.2</v>
      </c>
      <c r="BA11" s="60"/>
      <c r="BB11" s="47">
        <f t="shared" si="0"/>
        <v>10</v>
      </c>
      <c r="BC11" s="47">
        <v>5</v>
      </c>
      <c r="BD11" s="48">
        <v>2</v>
      </c>
    </row>
    <row r="12" spans="2:56" ht="23.25" customHeight="1" x14ac:dyDescent="0.25">
      <c r="B12" s="63" t="str">
        <f>Mitglieder!C13</f>
        <v>Silvia</v>
      </c>
      <c r="C12" s="124">
        <f>IF(ISBLANK(C$4),"",Steuerdaten!$C$3*-1)</f>
        <v>-5</v>
      </c>
      <c r="D12" s="125">
        <f ca="1">IFERROR(INDIRECT(C$4&amp;"!D8"),"")</f>
        <v>-4</v>
      </c>
      <c r="E12" s="126">
        <v>5</v>
      </c>
      <c r="F12" s="107">
        <v>4</v>
      </c>
      <c r="G12" s="124">
        <f>IF(ISBLANK(G$4),"",Steuerdaten!$C$3*-1)</f>
        <v>-5</v>
      </c>
      <c r="H12" s="125" t="str">
        <f ca="1">IFERROR(INDIRECT(G$4&amp;"!D8"),"")</f>
        <v/>
      </c>
      <c r="I12" s="126">
        <v>5</v>
      </c>
      <c r="J12" s="107"/>
      <c r="K12" s="124">
        <f>IF(ISBLANK(K$4),"",Steuerdaten!$C$3*-1)</f>
        <v>-5</v>
      </c>
      <c r="L12" s="125">
        <f ca="1">IFERROR(INDIRECT(K$4&amp;"!D8"),"")</f>
        <v>-2.25</v>
      </c>
      <c r="M12" s="126">
        <v>5</v>
      </c>
      <c r="N12" s="107">
        <v>2.2999999999999998</v>
      </c>
      <c r="O12" s="124">
        <f>IF(ISBLANK(O$4),"",Steuerdaten!$C$3*-1)</f>
        <v>-5</v>
      </c>
      <c r="P12" s="125">
        <f ca="1">IFERROR(INDIRECT(O$4&amp;"!D8"),"")</f>
        <v>0</v>
      </c>
      <c r="Q12" s="126">
        <v>5</v>
      </c>
      <c r="R12" s="107">
        <v>0</v>
      </c>
      <c r="S12" s="124">
        <f>IF(ISBLANK(S$4),"",Steuerdaten!$C$3*-1)</f>
        <v>-5</v>
      </c>
      <c r="T12" s="125">
        <f ca="1">IFERROR(INDIRECT(S$4&amp;"!D8"),"")</f>
        <v>-2.25</v>
      </c>
      <c r="U12" s="126">
        <v>5</v>
      </c>
      <c r="V12" s="107">
        <v>2.4</v>
      </c>
      <c r="W12" s="124">
        <f>IF(ISBLANK(W$4),"",Steuerdaten!$C$3*-1)</f>
        <v>-5</v>
      </c>
      <c r="X12" s="125" t="str">
        <f ca="1">IFERROR(INDIRECT(W$4&amp;"!D8"),"")</f>
        <v/>
      </c>
      <c r="Y12" s="126">
        <v>5</v>
      </c>
      <c r="Z12" s="107"/>
      <c r="AA12" s="124">
        <f>IF(ISBLANK(AA$4),"",Steuerdaten!$C$3*-1)</f>
        <v>-5</v>
      </c>
      <c r="AB12" s="125" t="str">
        <f ca="1">IFERROR(INDIRECT(AA$4&amp;"!D8"),"")</f>
        <v/>
      </c>
      <c r="AC12" s="126">
        <v>5</v>
      </c>
      <c r="AD12" s="107"/>
      <c r="AE12" s="124">
        <f>IF(ISBLANK(AE$4),"",Steuerdaten!$C$3*-1)</f>
        <v>-5</v>
      </c>
      <c r="AF12" s="125" t="str">
        <f ca="1">IFERROR(INDIRECT(AE$4&amp;"!D8"),"")</f>
        <v/>
      </c>
      <c r="AG12" s="126">
        <v>5</v>
      </c>
      <c r="AH12" s="107"/>
      <c r="AI12" s="124">
        <f>IF(ISBLANK(AI$4),"",Steuerdaten!$C$3*-1)</f>
        <v>-5</v>
      </c>
      <c r="AJ12" s="125">
        <f ca="1">IFERROR(INDIRECT(AI$4&amp;"!D8"),"")</f>
        <v>-4.7</v>
      </c>
      <c r="AK12" s="126">
        <v>5</v>
      </c>
      <c r="AL12" s="107">
        <v>4.5</v>
      </c>
      <c r="AM12" s="124">
        <f>IF(ISBLANK(AM$4),"",Steuerdaten!$C$3*-1)</f>
        <v>-5</v>
      </c>
      <c r="AN12" s="125">
        <f ca="1">IFERROR(INDIRECT(AM$4&amp;"!D8"),"")</f>
        <v>-6</v>
      </c>
      <c r="AO12" s="126">
        <v>5</v>
      </c>
      <c r="AP12" s="107">
        <v>6</v>
      </c>
      <c r="AQ12" s="124" t="str">
        <f>IF(ISBLANK(AQ$4),"",Steuerdaten!$C$3*-1)</f>
        <v/>
      </c>
      <c r="AR12" s="125" t="str">
        <f ca="1">IFERROR(INDIRECT(AQ$4&amp;"!D8"),"")</f>
        <v/>
      </c>
      <c r="AS12" s="126"/>
      <c r="AT12" s="107"/>
      <c r="AU12" s="124" t="str">
        <f>IF(ISBLANK(AU$4),"",Steuerdaten!$C$3*-1)</f>
        <v/>
      </c>
      <c r="AV12" s="125" t="str">
        <f ca="1">IFERROR(INDIRECT(AU$4&amp;"!D8"),"")</f>
        <v/>
      </c>
      <c r="AW12" s="126"/>
      <c r="AX12" s="107"/>
      <c r="AY12" s="107">
        <f t="shared" ca="1" si="1"/>
        <v>0</v>
      </c>
      <c r="AZ12" s="55">
        <f t="shared" si="2"/>
        <v>69.2</v>
      </c>
      <c r="BA12" s="60"/>
      <c r="BB12" s="47">
        <f t="shared" si="0"/>
        <v>0</v>
      </c>
      <c r="BC12" s="47">
        <v>2</v>
      </c>
      <c r="BD12" s="48">
        <v>0</v>
      </c>
    </row>
    <row r="13" spans="2:56" ht="23.25" customHeight="1" x14ac:dyDescent="0.25">
      <c r="B13" s="63" t="str">
        <f>Mitglieder!C14</f>
        <v>Walter</v>
      </c>
      <c r="C13" s="124">
        <f>IF(ISBLANK(C$4),"",Steuerdaten!$C$3*-1)</f>
        <v>-5</v>
      </c>
      <c r="D13" s="125">
        <f ca="1">IFERROR(INDIRECT(C$4&amp;"!D9"),"")</f>
        <v>-1</v>
      </c>
      <c r="E13" s="126">
        <v>5</v>
      </c>
      <c r="F13" s="107">
        <v>1</v>
      </c>
      <c r="G13" s="124">
        <f>IF(ISBLANK(G$4),"",Steuerdaten!$C$3*-1)</f>
        <v>-5</v>
      </c>
      <c r="H13" s="125">
        <f ca="1">IFERROR(INDIRECT(G$4&amp;"!D9"),"")</f>
        <v>-1.85</v>
      </c>
      <c r="I13" s="126">
        <v>5</v>
      </c>
      <c r="J13" s="107">
        <v>1.9</v>
      </c>
      <c r="K13" s="124">
        <f>IF(ISBLANK(K$4),"",Steuerdaten!$C$3*-1)</f>
        <v>-5</v>
      </c>
      <c r="L13" s="125">
        <f ca="1">IFERROR(INDIRECT(K$4&amp;"!D9"),"")</f>
        <v>0</v>
      </c>
      <c r="M13" s="126">
        <v>5</v>
      </c>
      <c r="N13" s="107">
        <v>0</v>
      </c>
      <c r="O13" s="124">
        <f>IF(ISBLANK(O$4),"",Steuerdaten!$C$3*-1)</f>
        <v>-5</v>
      </c>
      <c r="P13" s="125">
        <f ca="1">IFERROR(INDIRECT(O$4&amp;"!D9"),"")</f>
        <v>0</v>
      </c>
      <c r="Q13" s="126">
        <v>5</v>
      </c>
      <c r="R13" s="107">
        <v>0</v>
      </c>
      <c r="S13" s="124">
        <f>IF(ISBLANK(S$4),"",Steuerdaten!$C$3*-1)</f>
        <v>-5</v>
      </c>
      <c r="T13" s="125">
        <f ca="1">IFERROR(INDIRECT(S$4&amp;"!D9"),"")</f>
        <v>-2</v>
      </c>
      <c r="U13" s="126">
        <v>5</v>
      </c>
      <c r="V13" s="107">
        <v>2</v>
      </c>
      <c r="W13" s="124">
        <f>IF(ISBLANK(W$4),"",Steuerdaten!$C$3*-1)</f>
        <v>-5</v>
      </c>
      <c r="X13" s="125">
        <f ca="1">IFERROR(INDIRECT(W$4&amp;"!D9"),"")</f>
        <v>-1.6</v>
      </c>
      <c r="Y13" s="126">
        <v>5</v>
      </c>
      <c r="Z13" s="107"/>
      <c r="AA13" s="124">
        <f>IF(ISBLANK(AA$4),"",Steuerdaten!$C$3*-1)</f>
        <v>-5</v>
      </c>
      <c r="AB13" s="125">
        <f ca="1">IFERROR(INDIRECT(AA$4&amp;"!D9"),"")</f>
        <v>-1.1000000000000001</v>
      </c>
      <c r="AC13" s="126">
        <v>5</v>
      </c>
      <c r="AD13" s="107"/>
      <c r="AE13" s="124">
        <f>IF(ISBLANK(AE$4),"",Steuerdaten!$C$3*-1)</f>
        <v>-5</v>
      </c>
      <c r="AF13" s="125">
        <f ca="1">IFERROR(INDIRECT(AE$4&amp;"!D9"),"")</f>
        <v>-2.15</v>
      </c>
      <c r="AG13" s="126">
        <v>5</v>
      </c>
      <c r="AH13" s="107"/>
      <c r="AI13" s="124">
        <f>IF(ISBLANK(AI$4),"",Steuerdaten!$C$3*-1)</f>
        <v>-5</v>
      </c>
      <c r="AJ13" s="125">
        <f ca="1">IFERROR(INDIRECT(AI$4&amp;"!D9"),"")</f>
        <v>-2.7</v>
      </c>
      <c r="AK13" s="126">
        <v>5</v>
      </c>
      <c r="AL13" s="107">
        <v>7.5</v>
      </c>
      <c r="AM13" s="124">
        <f>IF(ISBLANK(AM$4),"",Steuerdaten!$C$3*-1)</f>
        <v>-5</v>
      </c>
      <c r="AN13" s="125">
        <f ca="1">IFERROR(INDIRECT(AM$4&amp;"!D9"),"")</f>
        <v>-2</v>
      </c>
      <c r="AO13" s="126">
        <v>5</v>
      </c>
      <c r="AP13" s="107">
        <v>2</v>
      </c>
      <c r="AQ13" s="124" t="str">
        <f>IF(ISBLANK(AQ$4),"",Steuerdaten!$C$3*-1)</f>
        <v/>
      </c>
      <c r="AR13" s="125" t="str">
        <f ca="1">IFERROR(INDIRECT(AQ$4&amp;"!D9"),"")</f>
        <v/>
      </c>
      <c r="AS13" s="126"/>
      <c r="AT13" s="107"/>
      <c r="AU13" s="124" t="str">
        <f>IF(ISBLANK(AU$4),"",Steuerdaten!$C$3*-1)</f>
        <v/>
      </c>
      <c r="AV13" s="125" t="str">
        <f ca="1">IFERROR(INDIRECT(AU$4&amp;"!D9"),"")</f>
        <v/>
      </c>
      <c r="AW13" s="126"/>
      <c r="AX13" s="107"/>
      <c r="AY13" s="107">
        <f t="shared" ca="1" si="1"/>
        <v>0</v>
      </c>
      <c r="AZ13" s="55">
        <f t="shared" si="2"/>
        <v>64.400000000000006</v>
      </c>
      <c r="BA13" s="60"/>
      <c r="BB13" s="47">
        <f t="shared" si="0"/>
        <v>1</v>
      </c>
      <c r="BC13" s="47">
        <v>1</v>
      </c>
      <c r="BD13" s="48">
        <v>1</v>
      </c>
    </row>
    <row r="14" spans="2:56" ht="23.25" customHeight="1" x14ac:dyDescent="0.25">
      <c r="B14" s="63" t="str">
        <f>Mitglieder!C15</f>
        <v>Martin</v>
      </c>
      <c r="C14" s="124">
        <f>IF(ISBLANK(C$4),"",Steuerdaten!$C$3*-1)</f>
        <v>-5</v>
      </c>
      <c r="D14" s="125" t="str">
        <f ca="1">IFERROR(INDIRECT(C$4&amp;"!D10"),"")</f>
        <v/>
      </c>
      <c r="E14" s="126">
        <v>5</v>
      </c>
      <c r="F14" s="107"/>
      <c r="G14" s="124">
        <f>IF(ISBLANK(G$4),"",Steuerdaten!$C$3*-1)</f>
        <v>-5</v>
      </c>
      <c r="H14" s="125">
        <f ca="1">IFERROR(INDIRECT(G$4&amp;"!D10"),"")</f>
        <v>-2.15</v>
      </c>
      <c r="I14" s="126">
        <v>5</v>
      </c>
      <c r="J14" s="107">
        <v>2.2000000000000002</v>
      </c>
      <c r="K14" s="124">
        <f>IF(ISBLANK(K$4),"",Steuerdaten!$C$3*-1)</f>
        <v>-5</v>
      </c>
      <c r="L14" s="125">
        <f ca="1">IFERROR(INDIRECT(K$4&amp;"!D10"),"")</f>
        <v>-0.5</v>
      </c>
      <c r="M14" s="126">
        <v>5</v>
      </c>
      <c r="N14" s="107">
        <v>0.5</v>
      </c>
      <c r="O14" s="124">
        <f>IF(ISBLANK(O$4),"",Steuerdaten!$C$3*-1)</f>
        <v>-5</v>
      </c>
      <c r="P14" s="125" t="str">
        <f ca="1">IFERROR(INDIRECT(O$4&amp;"!D10"),"")</f>
        <v/>
      </c>
      <c r="Q14" s="126">
        <v>5</v>
      </c>
      <c r="R14" s="107"/>
      <c r="S14" s="124">
        <f>IF(ISBLANK(S$4),"",Steuerdaten!$C$3*-1)</f>
        <v>-5</v>
      </c>
      <c r="T14" s="125" t="str">
        <f ca="1">IFERROR(INDIRECT(S$4&amp;"!D10"),"")</f>
        <v/>
      </c>
      <c r="U14" s="126">
        <v>5</v>
      </c>
      <c r="V14" s="107"/>
      <c r="W14" s="124">
        <f>IF(ISBLANK(W$4),"",Steuerdaten!$C$3*-1)</f>
        <v>-5</v>
      </c>
      <c r="X14" s="125">
        <f ca="1">IFERROR(INDIRECT(W$4&amp;"!D10"),"")</f>
        <v>-1.2</v>
      </c>
      <c r="Y14" s="126">
        <v>5</v>
      </c>
      <c r="Z14" s="107">
        <v>1.2</v>
      </c>
      <c r="AA14" s="124">
        <f>IF(ISBLANK(AA$4),"",Steuerdaten!$C$3*-1)</f>
        <v>-5</v>
      </c>
      <c r="AB14" s="125">
        <f ca="1">IFERROR(INDIRECT(AA$4&amp;"!D10"),"")</f>
        <v>-2.7</v>
      </c>
      <c r="AC14" s="126">
        <v>5</v>
      </c>
      <c r="AD14" s="107">
        <v>2.7</v>
      </c>
      <c r="AE14" s="124">
        <f>IF(ISBLANK(AE$4),"",Steuerdaten!$C$3*-1)</f>
        <v>-5</v>
      </c>
      <c r="AF14" s="125">
        <f ca="1">IFERROR(INDIRECT(AE$4&amp;"!D10"),"")</f>
        <v>-1.55</v>
      </c>
      <c r="AG14" s="126">
        <v>5</v>
      </c>
      <c r="AH14" s="107">
        <v>1.55</v>
      </c>
      <c r="AI14" s="124">
        <f>IF(ISBLANK(AI$4),"",Steuerdaten!$C$3*-1)</f>
        <v>-5</v>
      </c>
      <c r="AJ14" s="125">
        <f ca="1">IFERROR(INDIRECT(AI$4&amp;"!D10"),"")</f>
        <v>-2.4</v>
      </c>
      <c r="AK14" s="126">
        <v>5</v>
      </c>
      <c r="AL14" s="107">
        <v>2.35</v>
      </c>
      <c r="AM14" s="124">
        <f>IF(ISBLANK(AM$4),"",Steuerdaten!$C$3*-1)</f>
        <v>-5</v>
      </c>
      <c r="AN14" s="125" t="str">
        <f ca="1">IFERROR(INDIRECT(AM$4&amp;"!D10"),"")</f>
        <v/>
      </c>
      <c r="AO14" s="126">
        <v>5</v>
      </c>
      <c r="AP14" s="107"/>
      <c r="AQ14" s="124" t="str">
        <f>IF(ISBLANK(AQ$4),"",Steuerdaten!$C$3*-1)</f>
        <v/>
      </c>
      <c r="AR14" s="125" t="str">
        <f ca="1">IFERROR(INDIRECT(AQ$4&amp;"!D10"),"")</f>
        <v/>
      </c>
      <c r="AS14" s="126"/>
      <c r="AT14" s="107"/>
      <c r="AU14" s="124" t="str">
        <f>IF(ISBLANK(AU$4),"",Steuerdaten!$C$3*-1)</f>
        <v/>
      </c>
      <c r="AV14" s="125" t="str">
        <f ca="1">IFERROR(INDIRECT(AU$4&amp;"!D10"),"")</f>
        <v/>
      </c>
      <c r="AW14" s="126"/>
      <c r="AX14" s="107"/>
      <c r="AY14" s="107">
        <f t="shared" ca="1" si="1"/>
        <v>0</v>
      </c>
      <c r="AZ14" s="55">
        <f t="shared" si="2"/>
        <v>60.500000000000007</v>
      </c>
      <c r="BA14" s="60"/>
      <c r="BB14" s="47">
        <f t="shared" si="0"/>
        <v>0</v>
      </c>
      <c r="BC14" s="47">
        <v>0.5</v>
      </c>
      <c r="BD14" s="48">
        <v>0</v>
      </c>
    </row>
    <row r="15" spans="2:56" ht="23.25" customHeight="1" x14ac:dyDescent="0.25">
      <c r="B15" s="63"/>
      <c r="C15" s="124"/>
      <c r="D15" s="125"/>
      <c r="E15" s="126"/>
      <c r="F15" s="107"/>
      <c r="G15" s="124" t="str">
        <f ca="1">IF(ISNUMBER(H15),Steuerdaten!$C$3*-1,"")</f>
        <v/>
      </c>
      <c r="H15" s="125" t="str">
        <f ca="1">IFERROR(INDIRECT(G$4&amp;"!D11"),"")</f>
        <v/>
      </c>
      <c r="I15" s="126"/>
      <c r="J15" s="107"/>
      <c r="K15" s="124" t="str">
        <f ca="1">IF(ISNUMBER(L15),Steuerdaten!$C$3*-1,"")</f>
        <v/>
      </c>
      <c r="L15" s="125" t="str">
        <f ca="1">IFERROR(INDIRECT(K$4&amp;"!D11"),"")</f>
        <v/>
      </c>
      <c r="M15" s="126"/>
      <c r="N15" s="107"/>
      <c r="O15" s="124" t="str">
        <f ca="1">IF(ISNUMBER(P15),Steuerdaten!$C$3*-1,"")</f>
        <v/>
      </c>
      <c r="P15" s="125" t="str">
        <f ca="1">IFERROR(INDIRECT(O$4&amp;"!D11"),"")</f>
        <v/>
      </c>
      <c r="Q15" s="126"/>
      <c r="R15" s="107"/>
      <c r="S15" s="124">
        <f ca="1">IF(ISNUMBER(T15),Steuerdaten!$C$3*-1,"")</f>
        <v>-5</v>
      </c>
      <c r="T15" s="125">
        <f ca="1">IFERROR(INDIRECT(S$4&amp;"!D11"),"")</f>
        <v>-1</v>
      </c>
      <c r="U15" s="126">
        <v>5</v>
      </c>
      <c r="V15" s="107">
        <v>1</v>
      </c>
      <c r="W15" s="124">
        <f ca="1">IF(ISNUMBER(X15),Steuerdaten!$C$3*-1,"")</f>
        <v>-5</v>
      </c>
      <c r="X15" s="125">
        <f ca="1">IFERROR(INDIRECT(W$4&amp;"!D11"),"")</f>
        <v>-1.5</v>
      </c>
      <c r="Y15" s="126">
        <v>5</v>
      </c>
      <c r="Z15" s="107">
        <v>1.5</v>
      </c>
      <c r="AA15" s="124" t="str">
        <f ca="1">IF(ISNUMBER(AB15),Steuerdaten!$C$3*-1,"")</f>
        <v/>
      </c>
      <c r="AB15" s="125" t="str">
        <f ca="1">IFERROR(INDIRECT(AA$4&amp;"!D11"),"")</f>
        <v/>
      </c>
      <c r="AC15" s="126"/>
      <c r="AD15" s="107"/>
      <c r="AE15" s="124" t="str">
        <f ca="1">IF(ISNUMBER(AF15),Steuerdaten!$C$3*-1,"")</f>
        <v/>
      </c>
      <c r="AF15" s="125" t="str">
        <f ca="1">IFERROR(INDIRECT(AE$4&amp;"!D11"),"")</f>
        <v/>
      </c>
      <c r="AG15" s="126"/>
      <c r="AH15" s="107"/>
      <c r="AI15" s="124" t="str">
        <f ca="1">IF(ISNUMBER(AJ15),Steuerdaten!$C$3*-1,"")</f>
        <v/>
      </c>
      <c r="AJ15" s="125" t="str">
        <f ca="1">IFERROR(INDIRECT(AI$4&amp;"!D11"),"")</f>
        <v/>
      </c>
      <c r="AK15" s="126"/>
      <c r="AL15" s="107"/>
      <c r="AM15" s="124" t="str">
        <f ca="1">IF(ISNUMBER(AN15),Steuerdaten!$C$3*-1,"")</f>
        <v/>
      </c>
      <c r="AN15" s="125" t="str">
        <f ca="1">IFERROR(INDIRECT(AM$4&amp;"!D11"),"")</f>
        <v/>
      </c>
      <c r="AO15" s="126"/>
      <c r="AP15" s="107"/>
      <c r="AQ15" s="124" t="str">
        <f ca="1">IF(ISNUMBER(AR15),Steuerdaten!$C$3*-1,"")</f>
        <v/>
      </c>
      <c r="AR15" s="125" t="str">
        <f ca="1">IFERROR(INDIRECT(AQ$4&amp;"!D11"),"")</f>
        <v/>
      </c>
      <c r="AS15" s="126"/>
      <c r="AT15" s="107"/>
      <c r="AU15" s="124" t="str">
        <f ca="1">IF(ISNUMBER(AV15),Steuerdaten!$C$3*-1,"")</f>
        <v/>
      </c>
      <c r="AV15" s="125" t="str">
        <f ca="1">IFERROR(INDIRECT(AU$4&amp;"!D11"),"")</f>
        <v/>
      </c>
      <c r="AW15" s="126"/>
      <c r="AX15" s="107"/>
      <c r="AY15" s="107">
        <f t="shared" ca="1" si="1"/>
        <v>0</v>
      </c>
      <c r="AZ15" s="55">
        <f t="shared" si="2"/>
        <v>12.5</v>
      </c>
      <c r="BA15" s="60"/>
      <c r="BB15" s="47">
        <f t="shared" si="0"/>
        <v>0</v>
      </c>
      <c r="BC15" s="47">
        <v>0.2</v>
      </c>
      <c r="BD15" s="48">
        <v>0</v>
      </c>
    </row>
    <row r="16" spans="2:56" ht="23.25" customHeight="1" x14ac:dyDescent="0.25">
      <c r="B16" s="63"/>
      <c r="C16" s="124"/>
      <c r="D16" s="125"/>
      <c r="E16" s="126"/>
      <c r="F16" s="107"/>
      <c r="G16" s="124" t="str">
        <f ca="1">IF(ISNUMBER(H16),Steuerdaten!$C$3*-1,"")</f>
        <v/>
      </c>
      <c r="H16" s="125" t="str">
        <f ca="1">IFERROR(INDIRECT(G$4&amp;"!D12"),"")</f>
        <v/>
      </c>
      <c r="I16" s="126"/>
      <c r="J16" s="107"/>
      <c r="K16" s="124" t="str">
        <f ca="1">IF(ISNUMBER(L16),Steuerdaten!$C$3*-1,"")</f>
        <v/>
      </c>
      <c r="L16" s="125" t="str">
        <f ca="1">IFERROR(INDIRECT(K$4&amp;"!D12"),"")</f>
        <v/>
      </c>
      <c r="M16" s="126"/>
      <c r="N16" s="107"/>
      <c r="O16" s="124" t="str">
        <f ca="1">IF(ISNUMBER(P16),Steuerdaten!$C$3*-1,"")</f>
        <v/>
      </c>
      <c r="P16" s="125" t="str">
        <f ca="1">IFERROR(INDIRECT(O$4&amp;"!D12"),"")</f>
        <v/>
      </c>
      <c r="Q16" s="126"/>
      <c r="R16" s="107"/>
      <c r="S16" s="124">
        <f ca="1">IF(ISNUMBER(T16),Steuerdaten!$C$3*-1,"")</f>
        <v>-5</v>
      </c>
      <c r="T16" s="125">
        <f ca="1">IFERROR(INDIRECT(S$4&amp;"!D12"),"")</f>
        <v>-2</v>
      </c>
      <c r="U16" s="126">
        <v>5</v>
      </c>
      <c r="V16" s="107">
        <v>2</v>
      </c>
      <c r="W16" s="124" t="str">
        <f ca="1">IF(ISNUMBER(X16),Steuerdaten!$C$3*-1,"")</f>
        <v/>
      </c>
      <c r="X16" s="125" t="str">
        <f ca="1">IFERROR(INDIRECT(W$4&amp;"!D12"),"")</f>
        <v/>
      </c>
      <c r="Y16" s="126"/>
      <c r="Z16" s="107"/>
      <c r="AA16" s="124" t="str">
        <f ca="1">IF(ISNUMBER(AB16),Steuerdaten!$C$3*-1,"")</f>
        <v/>
      </c>
      <c r="AB16" s="125" t="str">
        <f ca="1">IFERROR(INDIRECT(AA$4&amp;"!D12"),"")</f>
        <v/>
      </c>
      <c r="AC16" s="126"/>
      <c r="AD16" s="107"/>
      <c r="AE16" s="124" t="str">
        <f ca="1">IF(ISNUMBER(AF16),Steuerdaten!$C$3*-1,"")</f>
        <v/>
      </c>
      <c r="AF16" s="125" t="str">
        <f ca="1">IFERROR(INDIRECT(AE$4&amp;"!D12"),"")</f>
        <v/>
      </c>
      <c r="AG16" s="126"/>
      <c r="AH16" s="107"/>
      <c r="AI16" s="124" t="str">
        <f ca="1">IF(ISNUMBER(AJ16),Steuerdaten!$C$3*-1,"")</f>
        <v/>
      </c>
      <c r="AJ16" s="125" t="str">
        <f ca="1">IFERROR(INDIRECT(AI$4&amp;"!D12"),"")</f>
        <v/>
      </c>
      <c r="AK16" s="126"/>
      <c r="AL16" s="107"/>
      <c r="AM16" s="124" t="str">
        <f ca="1">IF(ISNUMBER(AN16),Steuerdaten!$C$3*-1,"")</f>
        <v/>
      </c>
      <c r="AN16" s="125" t="str">
        <f ca="1">IFERROR(INDIRECT(AM$4&amp;"!D12"),"")</f>
        <v/>
      </c>
      <c r="AO16" s="126"/>
      <c r="AP16" s="107"/>
      <c r="AQ16" s="124" t="str">
        <f ca="1">IF(ISNUMBER(AR16),Steuerdaten!$C$3*-1,"")</f>
        <v/>
      </c>
      <c r="AR16" s="125" t="str">
        <f ca="1">IFERROR(INDIRECT(AQ$4&amp;"!D12"),"")</f>
        <v/>
      </c>
      <c r="AS16" s="126"/>
      <c r="AT16" s="107"/>
      <c r="AU16" s="124" t="str">
        <f ca="1">IF(ISNUMBER(AV16),Steuerdaten!$C$3*-1,"")</f>
        <v/>
      </c>
      <c r="AV16" s="125" t="str">
        <f ca="1">IFERROR(INDIRECT(AU$4&amp;"!D12"),"")</f>
        <v/>
      </c>
      <c r="AW16" s="126"/>
      <c r="AX16" s="107"/>
      <c r="AY16" s="107">
        <f t="shared" ca="1" si="1"/>
        <v>0</v>
      </c>
      <c r="AZ16" s="55">
        <f t="shared" si="2"/>
        <v>7</v>
      </c>
      <c r="BA16" s="60"/>
      <c r="BB16" s="47">
        <f t="shared" si="0"/>
        <v>0</v>
      </c>
      <c r="BC16" s="47">
        <v>0.1</v>
      </c>
      <c r="BD16" s="48">
        <v>0</v>
      </c>
    </row>
    <row r="17" spans="2:56" ht="23.25" customHeight="1" x14ac:dyDescent="0.25">
      <c r="B17" s="63"/>
      <c r="C17" s="124"/>
      <c r="D17" s="125"/>
      <c r="E17" s="126"/>
      <c r="F17" s="107"/>
      <c r="G17" s="124" t="str">
        <f ca="1">IF(ISNUMBER(H17),Steuerdaten!$C$3*-1,"")</f>
        <v/>
      </c>
      <c r="H17" s="125" t="str">
        <f ca="1">IFERROR(INDIRECT(G$4&amp;"!D13"),"")</f>
        <v/>
      </c>
      <c r="I17" s="126"/>
      <c r="J17" s="107"/>
      <c r="K17" s="124" t="str">
        <f ca="1">IF(ISNUMBER(L17),Steuerdaten!$C$3*-1,"")</f>
        <v/>
      </c>
      <c r="L17" s="125" t="str">
        <f ca="1">IFERROR(INDIRECT(K$4&amp;"!D13"),"")</f>
        <v/>
      </c>
      <c r="M17" s="126"/>
      <c r="N17" s="107"/>
      <c r="O17" s="124" t="str">
        <f ca="1">IF(ISNUMBER(P17),Steuerdaten!$C$3*-1,"")</f>
        <v/>
      </c>
      <c r="P17" s="125" t="str">
        <f ca="1">IFERROR(INDIRECT(O$4&amp;"!D13"),"")</f>
        <v/>
      </c>
      <c r="Q17" s="126"/>
      <c r="R17" s="107"/>
      <c r="S17" s="124" t="str">
        <f ca="1">IF(ISNUMBER(T17),Steuerdaten!$C$3*-1,"")</f>
        <v/>
      </c>
      <c r="T17" s="125" t="str">
        <f ca="1">IFERROR(INDIRECT(S$4&amp;"!D13"),"")</f>
        <v/>
      </c>
      <c r="U17" s="126"/>
      <c r="V17" s="107"/>
      <c r="W17" s="124" t="str">
        <f ca="1">IF(ISNUMBER(X17),Steuerdaten!$C$3*-1,"")</f>
        <v/>
      </c>
      <c r="X17" s="125" t="str">
        <f ca="1">IFERROR(INDIRECT(W$4&amp;"!D13"),"")</f>
        <v/>
      </c>
      <c r="Y17" s="126"/>
      <c r="Z17" s="107"/>
      <c r="AA17" s="124" t="str">
        <f ca="1">IF(ISNUMBER(AB17),Steuerdaten!$C$3*-1,"")</f>
        <v/>
      </c>
      <c r="AB17" s="125" t="str">
        <f ca="1">IFERROR(INDIRECT(AA$4&amp;"!D13"),"")</f>
        <v/>
      </c>
      <c r="AC17" s="126"/>
      <c r="AD17" s="107"/>
      <c r="AE17" s="124" t="str">
        <f ca="1">IF(ISNUMBER(AF17),Steuerdaten!$C$3*-1,"")</f>
        <v/>
      </c>
      <c r="AF17" s="125" t="str">
        <f ca="1">IFERROR(INDIRECT(AE$4&amp;"!D13"),"")</f>
        <v/>
      </c>
      <c r="AG17" s="126"/>
      <c r="AH17" s="107"/>
      <c r="AI17" s="124" t="str">
        <f ca="1">IF(ISNUMBER(AJ17),Steuerdaten!$C$3*-1,"")</f>
        <v/>
      </c>
      <c r="AJ17" s="125" t="str">
        <f ca="1">IFERROR(INDIRECT(AI$4&amp;"!D13"),"")</f>
        <v/>
      </c>
      <c r="AK17" s="126"/>
      <c r="AL17" s="107"/>
      <c r="AM17" s="124" t="str">
        <f ca="1">IF(ISNUMBER(AN17),Steuerdaten!$C$3*-1,"")</f>
        <v/>
      </c>
      <c r="AN17" s="125" t="str">
        <f ca="1">IFERROR(INDIRECT(AM$4&amp;"!D13"),"")</f>
        <v/>
      </c>
      <c r="AO17" s="126"/>
      <c r="AP17" s="107"/>
      <c r="AQ17" s="124" t="str">
        <f ca="1">IF(ISNUMBER(AR17),Steuerdaten!$C$3*-1,"")</f>
        <v/>
      </c>
      <c r="AR17" s="125" t="str">
        <f ca="1">IFERROR(INDIRECT(AQ$4&amp;"!D13"),"")</f>
        <v/>
      </c>
      <c r="AS17" s="126"/>
      <c r="AT17" s="107"/>
      <c r="AU17" s="124" t="str">
        <f ca="1">IF(ISNUMBER(AV17),Steuerdaten!$C$3*-1,"")</f>
        <v/>
      </c>
      <c r="AV17" s="125" t="str">
        <f ca="1">IFERROR(INDIRECT(AU$4&amp;"!D13"),"")</f>
        <v/>
      </c>
      <c r="AW17" s="126"/>
      <c r="AX17" s="107"/>
      <c r="AY17" s="107">
        <f t="shared" ca="1" si="1"/>
        <v>0</v>
      </c>
      <c r="AZ17" s="55">
        <f t="shared" si="2"/>
        <v>0</v>
      </c>
      <c r="BA17" s="60"/>
      <c r="BB17" s="47">
        <f t="shared" si="0"/>
        <v>0</v>
      </c>
      <c r="BC17" s="47">
        <v>0.05</v>
      </c>
      <c r="BD17" s="49">
        <v>0</v>
      </c>
    </row>
    <row r="18" spans="2:56" ht="23.25" customHeight="1" x14ac:dyDescent="0.25">
      <c r="B18" s="63"/>
      <c r="C18" s="124"/>
      <c r="D18" s="125"/>
      <c r="E18" s="126"/>
      <c r="F18" s="107"/>
      <c r="G18" s="124" t="str">
        <f ca="1">IF(ISNUMBER(H18),Steuerdaten!$C$3*-1,"")</f>
        <v/>
      </c>
      <c r="H18" s="125" t="str">
        <f ca="1">IFERROR(INDIRECT(G$4&amp;"!D14"),"")</f>
        <v/>
      </c>
      <c r="I18" s="126"/>
      <c r="J18" s="107"/>
      <c r="K18" s="124" t="str">
        <f ca="1">IF(ISNUMBER(L18),Steuerdaten!$C$3*-1,"")</f>
        <v/>
      </c>
      <c r="L18" s="125" t="str">
        <f ca="1">IFERROR(INDIRECT(K$4&amp;"!D14"),"")</f>
        <v/>
      </c>
      <c r="M18" s="126"/>
      <c r="N18" s="107"/>
      <c r="O18" s="124" t="str">
        <f ca="1">IF(ISNUMBER(P18),Steuerdaten!$C$3*-1,"")</f>
        <v/>
      </c>
      <c r="P18" s="125" t="str">
        <f ca="1">IFERROR(INDIRECT(O$4&amp;"!D14"),"")</f>
        <v/>
      </c>
      <c r="Q18" s="126"/>
      <c r="R18" s="107"/>
      <c r="S18" s="124" t="str">
        <f ca="1">IF(ISNUMBER(T18),Steuerdaten!$C$3*-1,"")</f>
        <v/>
      </c>
      <c r="T18" s="125" t="str">
        <f ca="1">IFERROR(INDIRECT(S$4&amp;"!D14"),"")</f>
        <v/>
      </c>
      <c r="U18" s="126"/>
      <c r="V18" s="107"/>
      <c r="W18" s="124" t="str">
        <f ca="1">IF(ISNUMBER(X18),Steuerdaten!$C$3*-1,"")</f>
        <v/>
      </c>
      <c r="X18" s="125" t="str">
        <f ca="1">IFERROR(INDIRECT(W$4&amp;"!D14"),"")</f>
        <v/>
      </c>
      <c r="Y18" s="126"/>
      <c r="Z18" s="107"/>
      <c r="AA18" s="124" t="str">
        <f ca="1">IF(ISNUMBER(AB18),Steuerdaten!$C$3*-1,"")</f>
        <v/>
      </c>
      <c r="AB18" s="125" t="str">
        <f ca="1">IFERROR(INDIRECT(AA$4&amp;"!D14"),"")</f>
        <v/>
      </c>
      <c r="AC18" s="126"/>
      <c r="AD18" s="107"/>
      <c r="AE18" s="124" t="str">
        <f ca="1">IF(ISNUMBER(AF18),Steuerdaten!$C$3*-1,"")</f>
        <v/>
      </c>
      <c r="AF18" s="125" t="str">
        <f ca="1">IFERROR(INDIRECT(AE$4&amp;"!D14"),"")</f>
        <v/>
      </c>
      <c r="AG18" s="126"/>
      <c r="AH18" s="107"/>
      <c r="AI18" s="124" t="str">
        <f ca="1">IF(ISNUMBER(AJ18),Steuerdaten!$C$3*-1,"")</f>
        <v/>
      </c>
      <c r="AJ18" s="125" t="str">
        <f ca="1">IFERROR(INDIRECT(AI$4&amp;"!D14"),"")</f>
        <v/>
      </c>
      <c r="AK18" s="126"/>
      <c r="AL18" s="107"/>
      <c r="AM18" s="124" t="str">
        <f ca="1">IF(ISNUMBER(AN18),Steuerdaten!$C$3*-1,"")</f>
        <v/>
      </c>
      <c r="AN18" s="125" t="str">
        <f ca="1">IFERROR(INDIRECT(AM$4&amp;"!D14"),"")</f>
        <v/>
      </c>
      <c r="AO18" s="126"/>
      <c r="AP18" s="107"/>
      <c r="AQ18" s="124" t="str">
        <f ca="1">IF(ISNUMBER(AR18),Steuerdaten!$C$3*-1,"")</f>
        <v/>
      </c>
      <c r="AR18" s="125" t="str">
        <f ca="1">IFERROR(INDIRECT(AQ$4&amp;"!D14"),"")</f>
        <v/>
      </c>
      <c r="AS18" s="126"/>
      <c r="AT18" s="107"/>
      <c r="AU18" s="124" t="str">
        <f ca="1">IF(ISNUMBER(AV18),Steuerdaten!$C$3*-1,"")</f>
        <v/>
      </c>
      <c r="AV18" s="125" t="str">
        <f ca="1">IFERROR(INDIRECT(AU$4&amp;"!D14"),"")</f>
        <v/>
      </c>
      <c r="AW18" s="126"/>
      <c r="AX18" s="107"/>
      <c r="AY18" s="107">
        <f t="shared" ca="1" si="1"/>
        <v>0</v>
      </c>
      <c r="AZ18" s="55">
        <f t="shared" si="2"/>
        <v>0</v>
      </c>
      <c r="BA18" s="60"/>
      <c r="BB18" s="47">
        <f t="shared" si="0"/>
        <v>0</v>
      </c>
      <c r="BC18" s="47">
        <v>0.02</v>
      </c>
      <c r="BD18" s="49">
        <v>0</v>
      </c>
    </row>
    <row r="19" spans="2:56" ht="23.25" customHeight="1" thickBot="1" x14ac:dyDescent="0.3">
      <c r="B19" s="64" t="s">
        <v>123</v>
      </c>
      <c r="C19" s="65"/>
      <c r="D19" s="66"/>
      <c r="E19" s="111"/>
      <c r="F19" s="67"/>
      <c r="G19" s="65" t="str">
        <f ca="1">IF(ISNUMBER(H19),Steuerdaten!$C$3*-1,"")</f>
        <v/>
      </c>
      <c r="H19" s="66" t="str">
        <f ca="1">IFERROR(INDIRECT(G$4&amp;"!D15"),"")</f>
        <v/>
      </c>
      <c r="I19" s="111"/>
      <c r="J19" s="67"/>
      <c r="K19" s="65" t="str">
        <f ca="1">IF(ISNUMBER(L19),Steuerdaten!$C$3*-1,"")</f>
        <v/>
      </c>
      <c r="L19" s="66" t="str">
        <f ca="1">IFERROR(INDIRECT(K$4&amp;"!D15"),"")</f>
        <v/>
      </c>
      <c r="M19" s="111"/>
      <c r="N19" s="67"/>
      <c r="O19" s="65" t="str">
        <f ca="1">IF(ISNUMBER(P19),Steuerdaten!$C$3*-1,"")</f>
        <v/>
      </c>
      <c r="P19" s="66" t="str">
        <f ca="1">IFERROR(INDIRECT(O$4&amp;"!D15"),"")</f>
        <v/>
      </c>
      <c r="Q19" s="111"/>
      <c r="R19" s="67"/>
      <c r="S19" s="65" t="str">
        <f ca="1">IF(ISNUMBER(T19),Steuerdaten!$C$3*-1,"")</f>
        <v/>
      </c>
      <c r="T19" s="66" t="str">
        <f ca="1">IFERROR(INDIRECT(S$4&amp;"!D15"),"")</f>
        <v/>
      </c>
      <c r="U19" s="111"/>
      <c r="V19" s="67"/>
      <c r="W19" s="65" t="str">
        <f ca="1">IF(ISNUMBER(X19),Steuerdaten!$C$3*-1,"")</f>
        <v/>
      </c>
      <c r="X19" s="66" t="str">
        <f ca="1">IFERROR(INDIRECT(W$4&amp;"!D15"),"")</f>
        <v/>
      </c>
      <c r="Y19" s="111"/>
      <c r="Z19" s="67"/>
      <c r="AA19" s="65" t="str">
        <f ca="1">IF(ISNUMBER(AB19),Steuerdaten!$C$3*-1,"")</f>
        <v/>
      </c>
      <c r="AB19" s="66" t="str">
        <f ca="1">IFERROR(INDIRECT(AA$4&amp;"!D15"),"")</f>
        <v/>
      </c>
      <c r="AC19" s="111"/>
      <c r="AD19" s="67"/>
      <c r="AE19" s="65" t="str">
        <f ca="1">IF(ISNUMBER(AF19),Steuerdaten!$C$3*-1,"")</f>
        <v/>
      </c>
      <c r="AF19" s="66" t="str">
        <f ca="1">IFERROR(INDIRECT(AE$4&amp;"!D15"),"")</f>
        <v/>
      </c>
      <c r="AG19" s="111"/>
      <c r="AH19" s="67"/>
      <c r="AI19" s="65" t="str">
        <f ca="1">IF(ISNUMBER(AJ19),Steuerdaten!$C$3*-1,"")</f>
        <v/>
      </c>
      <c r="AJ19" s="66" t="str">
        <f ca="1">IFERROR(INDIRECT(AI$4&amp;"!D15"),"")</f>
        <v/>
      </c>
      <c r="AK19" s="111"/>
      <c r="AL19" s="67"/>
      <c r="AM19" s="65" t="str">
        <f ca="1">IF(ISNUMBER(AN19),Steuerdaten!$C$3*-1,"")</f>
        <v/>
      </c>
      <c r="AN19" s="66" t="str">
        <f ca="1">IFERROR(INDIRECT(AM$4&amp;"!D15"),"")</f>
        <v/>
      </c>
      <c r="AO19" s="111"/>
      <c r="AP19" s="67"/>
      <c r="AQ19" s="65" t="str">
        <f ca="1">IF(ISNUMBER(AR19),Steuerdaten!$C$3*-1,"")</f>
        <v/>
      </c>
      <c r="AR19" s="66" t="str">
        <f ca="1">IFERROR(INDIRECT(AQ$4&amp;"!D15"),"")</f>
        <v/>
      </c>
      <c r="AS19" s="111"/>
      <c r="AT19" s="67"/>
      <c r="AU19" s="65" t="str">
        <f ca="1">IF(ISNUMBER(AV19),Steuerdaten!$C$3*-1,"")</f>
        <v/>
      </c>
      <c r="AV19" s="66" t="str">
        <f ca="1">IFERROR(INDIRECT(AU$4&amp;"!D15"),"")</f>
        <v/>
      </c>
      <c r="AW19" s="111"/>
      <c r="AX19" s="67"/>
      <c r="AY19" s="67">
        <f t="shared" ca="1" si="1"/>
        <v>0</v>
      </c>
      <c r="AZ19" s="112">
        <f t="shared" si="2"/>
        <v>0</v>
      </c>
      <c r="BA19" s="60"/>
      <c r="BB19" s="47">
        <f t="shared" si="0"/>
        <v>0</v>
      </c>
      <c r="BC19" s="47">
        <v>0.01</v>
      </c>
      <c r="BD19" s="49">
        <v>0</v>
      </c>
    </row>
    <row r="20" spans="2:56" x14ac:dyDescent="0.25">
      <c r="AY20" s="52">
        <f ca="1">SUM(AY7:AY19)</f>
        <v>7.2164496600635175E-16</v>
      </c>
      <c r="AZ20" s="44">
        <f>SUM(AZ6:AZ19)</f>
        <v>341</v>
      </c>
      <c r="BA20" s="44"/>
      <c r="BB20" s="47">
        <f>SUM(BB7:BB19)</f>
        <v>341</v>
      </c>
      <c r="BC20" s="50"/>
      <c r="BD20" s="51"/>
    </row>
    <row r="21" spans="2:56" x14ac:dyDescent="0.25">
      <c r="N21" s="24" t="s">
        <v>83</v>
      </c>
      <c r="R21" s="137">
        <f ca="1">TODAY()</f>
        <v>43588</v>
      </c>
      <c r="S21" s="137"/>
      <c r="T21" s="137"/>
      <c r="U21" s="137"/>
      <c r="V21" s="137"/>
      <c r="W21" s="137"/>
      <c r="X21" s="137"/>
      <c r="Y21" s="137"/>
      <c r="Z21" s="137"/>
      <c r="AD21" s="31" t="s">
        <v>112</v>
      </c>
      <c r="AH21" s="136">
        <f>AZ20</f>
        <v>341</v>
      </c>
      <c r="AI21" s="136"/>
      <c r="AJ21" s="136"/>
      <c r="AK21" s="136"/>
      <c r="AL21" s="136"/>
      <c r="AP21" s="1" t="s">
        <v>82</v>
      </c>
      <c r="AT21" s="135">
        <f>BB20</f>
        <v>341</v>
      </c>
      <c r="AU21" s="135"/>
      <c r="AV21" s="135"/>
      <c r="AW21" s="135"/>
      <c r="AX21" s="135"/>
      <c r="AZ21" s="118">
        <f>AT21-AH21</f>
        <v>0</v>
      </c>
    </row>
    <row r="22" spans="2:56" x14ac:dyDescent="0.25">
      <c r="B22" s="47"/>
      <c r="D22" s="47"/>
      <c r="E22" s="47"/>
    </row>
    <row r="23" spans="2:56" x14ac:dyDescent="0.25">
      <c r="B23" s="47"/>
      <c r="D23" s="47"/>
      <c r="E23" s="47"/>
    </row>
    <row r="24" spans="2:56" x14ac:dyDescent="0.25">
      <c r="B24" s="47"/>
      <c r="D24" s="47"/>
      <c r="E24" s="47"/>
    </row>
    <row r="25" spans="2:56" x14ac:dyDescent="0.25">
      <c r="B25" s="47"/>
      <c r="D25" s="47"/>
      <c r="E25" s="47"/>
    </row>
    <row r="26" spans="2:56" x14ac:dyDescent="0.25">
      <c r="B26" s="47"/>
      <c r="D26" s="47"/>
      <c r="E26" s="47"/>
    </row>
    <row r="27" spans="2:56" x14ac:dyDescent="0.25">
      <c r="B27" s="47"/>
      <c r="D27" s="47"/>
      <c r="E27" s="47"/>
    </row>
    <row r="28" spans="2:56" x14ac:dyDescent="0.25">
      <c r="B28" s="47"/>
      <c r="D28" s="47"/>
      <c r="E28" s="47"/>
    </row>
    <row r="29" spans="2:56" x14ac:dyDescent="0.25">
      <c r="B29" s="47"/>
      <c r="D29" s="47"/>
      <c r="E29" s="47"/>
    </row>
    <row r="30" spans="2:56" x14ac:dyDescent="0.25">
      <c r="B30" s="47"/>
      <c r="D30" s="47"/>
      <c r="E30" s="47"/>
    </row>
    <row r="31" spans="2:56" x14ac:dyDescent="0.25">
      <c r="B31" s="47"/>
      <c r="D31" s="47"/>
      <c r="E31" s="47"/>
    </row>
    <row r="32" spans="2:56" x14ac:dyDescent="0.25">
      <c r="B32" s="47"/>
      <c r="D32" s="47"/>
      <c r="E32" s="47"/>
    </row>
    <row r="33" spans="2:5" x14ac:dyDescent="0.25">
      <c r="B33" s="47"/>
      <c r="D33" s="47"/>
      <c r="E33" s="47"/>
    </row>
    <row r="34" spans="2:5" x14ac:dyDescent="0.25">
      <c r="B34" s="47"/>
      <c r="D34" s="47"/>
      <c r="E34" s="47"/>
    </row>
    <row r="35" spans="2:5" x14ac:dyDescent="0.25">
      <c r="B35" s="50"/>
      <c r="C35" s="51"/>
      <c r="D35" s="47"/>
      <c r="E35" s="47"/>
    </row>
  </sheetData>
  <sheetProtection password="CE0A" sheet="1" objects="1" scenarios="1"/>
  <mergeCells count="39">
    <mergeCell ref="AC5:AD5"/>
    <mergeCell ref="Y5:Z5"/>
    <mergeCell ref="AW5:AX5"/>
    <mergeCell ref="AS5:AT5"/>
    <mergeCell ref="AO5:AP5"/>
    <mergeCell ref="AK5:AL5"/>
    <mergeCell ref="AG5:AH5"/>
    <mergeCell ref="E5:F5"/>
    <mergeCell ref="I5:J5"/>
    <mergeCell ref="M5:N5"/>
    <mergeCell ref="Q5:R5"/>
    <mergeCell ref="U5:V5"/>
    <mergeCell ref="AT21:AX21"/>
    <mergeCell ref="AQ6:AT6"/>
    <mergeCell ref="AU6:AX6"/>
    <mergeCell ref="W6:Z6"/>
    <mergeCell ref="AA6:AD6"/>
    <mergeCell ref="AE6:AH6"/>
    <mergeCell ref="AI6:AL6"/>
    <mergeCell ref="AM6:AP6"/>
    <mergeCell ref="AH21:AL21"/>
    <mergeCell ref="R21:Z21"/>
    <mergeCell ref="C6:F6"/>
    <mergeCell ref="G6:J6"/>
    <mergeCell ref="K6:N6"/>
    <mergeCell ref="O6:R6"/>
    <mergeCell ref="S6:V6"/>
    <mergeCell ref="C4:F4"/>
    <mergeCell ref="G4:J4"/>
    <mergeCell ref="K4:N4"/>
    <mergeCell ref="O4:R4"/>
    <mergeCell ref="S4:V4"/>
    <mergeCell ref="AU4:AX4"/>
    <mergeCell ref="W4:Z4"/>
    <mergeCell ref="AA4:AD4"/>
    <mergeCell ref="AE4:AH4"/>
    <mergeCell ref="AI4:AL4"/>
    <mergeCell ref="AM4:AP4"/>
    <mergeCell ref="AQ4:AT4"/>
  </mergeCells>
  <conditionalFormatting sqref="AT21:AX21">
    <cfRule type="cellIs" dxfId="24" priority="1" operator="lessThan">
      <formula>$AH$21</formula>
    </cfRule>
  </conditionalFormatting>
  <pageMargins left="0.25" right="0.25" top="0.75" bottom="0.75" header="0.3" footer="0.3"/>
  <pageSetup paperSize="9" orientation="landscape" r:id="rId1"/>
  <colBreaks count="1" manualBreakCount="1">
    <brk id="53" max="2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19"/>
  <sheetViews>
    <sheetView zoomScale="80" zoomScaleNormal="80" zoomScalePageLayoutView="40" workbookViewId="0">
      <selection activeCell="Y10" sqref="Y10"/>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31"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08</v>
      </c>
      <c r="C2" s="38"/>
      <c r="D2" s="39" t="s">
        <v>78</v>
      </c>
      <c r="E2" s="39" t="s">
        <v>74</v>
      </c>
      <c r="F2" s="40" t="s">
        <v>77</v>
      </c>
      <c r="G2" s="39" t="s">
        <v>76</v>
      </c>
      <c r="H2" s="39" t="s">
        <v>65</v>
      </c>
      <c r="I2" s="39" t="s">
        <v>75</v>
      </c>
      <c r="J2" s="40" t="s">
        <v>118</v>
      </c>
      <c r="K2" s="69"/>
      <c r="L2" s="69"/>
      <c r="N2" s="142" t="s">
        <v>84</v>
      </c>
      <c r="O2" s="143"/>
      <c r="P2" s="142" t="s">
        <v>85</v>
      </c>
      <c r="Q2" s="143"/>
      <c r="R2" s="68" t="s">
        <v>86</v>
      </c>
      <c r="S2" s="140" t="s">
        <v>87</v>
      </c>
      <c r="T2" s="141"/>
      <c r="U2" s="140" t="s">
        <v>88</v>
      </c>
      <c r="V2" s="141"/>
      <c r="W2" s="119" t="s">
        <v>90</v>
      </c>
      <c r="X2" s="140" t="s">
        <v>137</v>
      </c>
      <c r="Y2" s="141"/>
      <c r="Z2" s="140"/>
      <c r="AA2" s="141"/>
      <c r="AB2" s="140"/>
      <c r="AC2" s="141"/>
      <c r="AD2" s="140"/>
      <c r="AE2" s="141"/>
      <c r="AF2" s="140"/>
      <c r="AG2" s="141"/>
    </row>
    <row r="3" spans="1:33" ht="30" customHeight="1" x14ac:dyDescent="0.25">
      <c r="B3" s="79" t="str">
        <f>Mitglieder!C8</f>
        <v>Carmen</v>
      </c>
      <c r="C3" s="80" t="s">
        <v>67</v>
      </c>
      <c r="D3" s="81">
        <f>IF(C3="X",((E3*Steuerdaten!$C$4+F3*Steuerdaten!$C$5+((SUM($G$3:$G$16)-G3)*Steuerdaten!$C$6)+((SUM($H$3:$H$16)-H3)*Steuerdaten!$C$7)+I3*Steuerdaten!$C$8)*-1-J3-O3-Q3-R3-T3-V3-W3-Y3-AA3-AC3-AE3-AG3),"")</f>
        <v>-2.2000000000000002</v>
      </c>
      <c r="E3" s="70">
        <v>7</v>
      </c>
      <c r="F3" s="70"/>
      <c r="G3" s="70"/>
      <c r="H3" s="70"/>
      <c r="I3" s="70"/>
      <c r="J3" s="71"/>
      <c r="K3" s="82"/>
      <c r="L3" s="83"/>
      <c r="M3" s="84"/>
      <c r="N3" s="85">
        <v>14</v>
      </c>
      <c r="O3" s="86"/>
      <c r="P3" s="85">
        <v>9</v>
      </c>
      <c r="Q3" s="86"/>
      <c r="R3" s="87"/>
      <c r="S3" s="88">
        <v>0</v>
      </c>
      <c r="T3" s="86">
        <v>0.5</v>
      </c>
      <c r="U3" s="88">
        <v>410</v>
      </c>
      <c r="V3" s="86"/>
      <c r="W3" s="89"/>
      <c r="X3" s="88"/>
      <c r="Y3" s="86">
        <v>1</v>
      </c>
      <c r="Z3" s="88"/>
      <c r="AA3" s="86"/>
      <c r="AB3" s="88"/>
      <c r="AC3" s="86"/>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-1.95</v>
      </c>
      <c r="E4" s="72">
        <v>2</v>
      </c>
      <c r="F4" s="72"/>
      <c r="G4" s="72"/>
      <c r="H4" s="72"/>
      <c r="I4" s="72"/>
      <c r="J4" s="73"/>
      <c r="K4" s="82"/>
      <c r="L4" s="83"/>
      <c r="M4" s="84"/>
      <c r="N4" s="93">
        <v>16</v>
      </c>
      <c r="O4" s="94"/>
      <c r="P4" s="93">
        <v>7</v>
      </c>
      <c r="Q4" s="94">
        <v>0.25</v>
      </c>
      <c r="R4" s="95"/>
      <c r="S4" s="96">
        <v>536</v>
      </c>
      <c r="T4" s="94"/>
      <c r="U4" s="96">
        <v>541</v>
      </c>
      <c r="V4" s="94"/>
      <c r="W4" s="97"/>
      <c r="X4" s="96"/>
      <c r="Y4" s="94">
        <v>1.5</v>
      </c>
      <c r="Z4" s="96"/>
      <c r="AA4" s="94"/>
      <c r="AB4" s="96"/>
      <c r="AC4" s="94"/>
      <c r="AD4" s="96"/>
      <c r="AE4" s="94"/>
      <c r="AF4" s="96"/>
      <c r="AG4" s="94"/>
    </row>
    <row r="5" spans="1:33" ht="30" customHeight="1" x14ac:dyDescent="0.25">
      <c r="B5" s="90" t="str">
        <f>Mitglieder!C10</f>
        <v>Joop</v>
      </c>
      <c r="C5" s="91" t="s">
        <v>67</v>
      </c>
      <c r="D5" s="92">
        <f>IF(C5="X",((E5*Steuerdaten!$C$4+F5*Steuerdaten!$C$5+((SUM($G$3:$G$16)-G5)*Steuerdaten!$C$6)+((SUM($H$3:$H$16)-H5)*Steuerdaten!$C$7)+I5*Steuerdaten!$C$8)*-1-J5-O5-Q5-R5-T5-V5-W5-Y5-AA5-AC5-AE5-AG5),"")</f>
        <v>-2.15</v>
      </c>
      <c r="E5" s="72">
        <v>2</v>
      </c>
      <c r="F5" s="72">
        <v>2</v>
      </c>
      <c r="G5" s="72"/>
      <c r="H5" s="72"/>
      <c r="I5" s="72"/>
      <c r="J5" s="73"/>
      <c r="K5" s="82"/>
      <c r="L5" s="83"/>
      <c r="M5" s="84"/>
      <c r="N5" s="93">
        <v>13</v>
      </c>
      <c r="O5" s="94">
        <v>0.5</v>
      </c>
      <c r="P5" s="93">
        <v>6</v>
      </c>
      <c r="Q5" s="94">
        <v>0.5</v>
      </c>
      <c r="R5" s="95"/>
      <c r="S5" s="96">
        <v>244</v>
      </c>
      <c r="T5" s="94">
        <v>0.25</v>
      </c>
      <c r="U5" s="96">
        <v>666</v>
      </c>
      <c r="V5" s="94"/>
      <c r="W5" s="97"/>
      <c r="X5" s="96"/>
      <c r="Y5" s="94">
        <v>0.5</v>
      </c>
      <c r="Z5" s="96"/>
      <c r="AA5" s="94"/>
      <c r="AB5" s="96"/>
      <c r="AC5" s="94"/>
      <c r="AD5" s="96"/>
      <c r="AE5" s="94"/>
      <c r="AF5" s="96"/>
      <c r="AG5" s="94"/>
    </row>
    <row r="6" spans="1:33" ht="30" customHeight="1" x14ac:dyDescent="0.25">
      <c r="B6" s="90" t="str">
        <f>Mitglieder!C11</f>
        <v>Silvi</v>
      </c>
      <c r="C6" s="91" t="s">
        <v>68</v>
      </c>
      <c r="D6" s="92" t="str">
        <f>IF(C6="X",((E6*Steuerdaten!$C$4+F6*Steuerdaten!$C$5+((SUM($G$3:$G$16)-G6)*Steuerdaten!$C$6)+((SUM($H$3:$H$16)-H6)*Steuerdaten!$C$7)+I6*Steuerdaten!$C$8)*-1-J6-O6-Q6-R6-T6-V6-W6-Y6-AA6-AC6-AE6-AG6),"")</f>
        <v/>
      </c>
      <c r="E6" s="72"/>
      <c r="F6" s="72"/>
      <c r="G6" s="72"/>
      <c r="H6" s="72"/>
      <c r="I6" s="72"/>
      <c r="J6" s="73"/>
      <c r="K6" s="82"/>
      <c r="L6" s="83"/>
      <c r="M6" s="84"/>
      <c r="N6" s="93"/>
      <c r="O6" s="94"/>
      <c r="P6" s="93"/>
      <c r="Q6" s="94"/>
      <c r="R6" s="95"/>
      <c r="S6" s="96"/>
      <c r="T6" s="94"/>
      <c r="U6" s="96"/>
      <c r="V6" s="94"/>
      <c r="W6" s="97"/>
      <c r="X6" s="96"/>
      <c r="Y6" s="94"/>
      <c r="Z6" s="96"/>
      <c r="AA6" s="94"/>
      <c r="AB6" s="96"/>
      <c r="AC6" s="94"/>
      <c r="AD6" s="96"/>
      <c r="AE6" s="94"/>
      <c r="AF6" s="96"/>
      <c r="AG6" s="94"/>
    </row>
    <row r="7" spans="1:33" ht="30" customHeight="1" x14ac:dyDescent="0.25">
      <c r="B7" s="90" t="str">
        <f>Mitglieder!C12</f>
        <v>Andreas</v>
      </c>
      <c r="C7" s="91" t="s">
        <v>68</v>
      </c>
      <c r="D7" s="92" t="str">
        <f>IF(C7="X",((E7*Steuerdaten!$C$4+F7*Steuerdaten!$C$5+((SUM($G$3:$G$16)-G7)*Steuerdaten!$C$6)+((SUM($H$3:$H$16)-H7)*Steuerdaten!$C$7)+I7*Steuerdaten!$C$8)*-1-J7-O7-Q7-R7-T7-V7-W7-Y7-AA7-AC7-AE7-AG7),"")</f>
        <v/>
      </c>
      <c r="E7" s="72"/>
      <c r="F7" s="72"/>
      <c r="G7" s="72"/>
      <c r="H7" s="72"/>
      <c r="I7" s="72"/>
      <c r="J7" s="73"/>
      <c r="K7" s="82"/>
      <c r="L7" s="83"/>
      <c r="M7" s="84"/>
      <c r="N7" s="93"/>
      <c r="O7" s="94"/>
      <c r="P7" s="93"/>
      <c r="Q7" s="94"/>
      <c r="R7" s="95"/>
      <c r="S7" s="96"/>
      <c r="T7" s="94"/>
      <c r="U7" s="96"/>
      <c r="V7" s="94"/>
      <c r="W7" s="97"/>
      <c r="X7" s="96"/>
      <c r="Y7" s="94"/>
      <c r="Z7" s="96"/>
      <c r="AA7" s="94"/>
      <c r="AB7" s="96"/>
      <c r="AC7" s="94"/>
      <c r="AD7" s="96"/>
      <c r="AE7" s="94"/>
      <c r="AF7" s="96"/>
      <c r="AG7" s="94"/>
    </row>
    <row r="8" spans="1:33" ht="30" customHeight="1" x14ac:dyDescent="0.25">
      <c r="B8" s="90" t="str">
        <f>Mitglieder!C13</f>
        <v>Silvia</v>
      </c>
      <c r="C8" s="91" t="s">
        <v>68</v>
      </c>
      <c r="D8" s="92" t="str">
        <f>IF(C8="X",((E8*Steuerdaten!$C$4+F8*Steuerdaten!$C$5+((SUM($G$3:$G$16)-G8)*Steuerdaten!$C$6)+((SUM($H$3:$H$16)-H8)*Steuerdaten!$C$7)+I8*Steuerdaten!$C$8)*-1-J8-O8-Q8-R8-T8-V8-W8-Y8-AA8-AC8-AE8-AG8),"")</f>
        <v/>
      </c>
      <c r="E8" s="72"/>
      <c r="F8" s="72"/>
      <c r="G8" s="72"/>
      <c r="H8" s="72"/>
      <c r="I8" s="72"/>
      <c r="J8" s="73"/>
      <c r="K8" s="82"/>
      <c r="L8" s="83"/>
      <c r="M8" s="84"/>
      <c r="N8" s="93"/>
      <c r="O8" s="94"/>
      <c r="P8" s="93"/>
      <c r="Q8" s="94"/>
      <c r="R8" s="95"/>
      <c r="S8" s="96"/>
      <c r="T8" s="94"/>
      <c r="U8" s="96"/>
      <c r="V8" s="94"/>
      <c r="W8" s="97"/>
      <c r="X8" s="96"/>
      <c r="Y8" s="94"/>
      <c r="Z8" s="96"/>
      <c r="AA8" s="94"/>
      <c r="AB8" s="96"/>
      <c r="AC8" s="94"/>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-2.15</v>
      </c>
      <c r="E9" s="72">
        <v>2</v>
      </c>
      <c r="F9" s="72">
        <v>2</v>
      </c>
      <c r="G9" s="72"/>
      <c r="H9" s="72"/>
      <c r="I9" s="72"/>
      <c r="J9" s="73"/>
      <c r="K9" s="82"/>
      <c r="L9" s="83"/>
      <c r="M9" s="84"/>
      <c r="N9" s="93">
        <v>17</v>
      </c>
      <c r="O9" s="94"/>
      <c r="P9" s="93">
        <v>7</v>
      </c>
      <c r="Q9" s="94">
        <v>0.25</v>
      </c>
      <c r="R9" s="95"/>
      <c r="S9" s="96">
        <v>307</v>
      </c>
      <c r="T9" s="94"/>
      <c r="U9" s="96">
        <v>112</v>
      </c>
      <c r="V9" s="94">
        <v>0.5</v>
      </c>
      <c r="W9" s="97"/>
      <c r="X9" s="96"/>
      <c r="Y9" s="94">
        <v>1</v>
      </c>
      <c r="Z9" s="96"/>
      <c r="AA9" s="94"/>
      <c r="AB9" s="96"/>
      <c r="AC9" s="94"/>
      <c r="AD9" s="96"/>
      <c r="AE9" s="94"/>
      <c r="AF9" s="96"/>
      <c r="AG9" s="94"/>
    </row>
    <row r="10" spans="1:33" ht="30" customHeight="1" x14ac:dyDescent="0.25">
      <c r="B10" s="90" t="str">
        <f>Mitglieder!C15</f>
        <v>Martin</v>
      </c>
      <c r="C10" s="91" t="s">
        <v>67</v>
      </c>
      <c r="D10" s="92">
        <f>IF(C10="X",((E10*Steuerdaten!$C$4+F10*Steuerdaten!$C$5+((SUM($G$3:$G$16)-G10)*Steuerdaten!$C$6)+((SUM($H$3:$H$16)-H10)*Steuerdaten!$C$7)+I10*Steuerdaten!$C$8)*-1-J10-O10-Q10-R10-T10-V10-W10-Y10-AA10-AC10-AE10-AG10),"")</f>
        <v>-1.55</v>
      </c>
      <c r="E10" s="72">
        <v>3</v>
      </c>
      <c r="F10" s="72"/>
      <c r="G10" s="72"/>
      <c r="H10" s="72"/>
      <c r="I10" s="72"/>
      <c r="J10" s="73"/>
      <c r="K10" s="82"/>
      <c r="L10" s="83"/>
      <c r="M10" s="84"/>
      <c r="N10" s="93">
        <v>13</v>
      </c>
      <c r="O10" s="94">
        <v>0.5</v>
      </c>
      <c r="P10" s="93">
        <v>8</v>
      </c>
      <c r="Q10" s="94"/>
      <c r="R10" s="95"/>
      <c r="S10" s="96">
        <v>770</v>
      </c>
      <c r="T10" s="94"/>
      <c r="U10" s="96">
        <v>226</v>
      </c>
      <c r="V10" s="94">
        <v>0.25</v>
      </c>
      <c r="W10" s="97"/>
      <c r="X10" s="96"/>
      <c r="Y10" s="94">
        <v>0.5</v>
      </c>
      <c r="Z10" s="96"/>
      <c r="AA10" s="94"/>
      <c r="AB10" s="96"/>
      <c r="AC10" s="94"/>
      <c r="AD10" s="96"/>
      <c r="AE10" s="94"/>
      <c r="AF10" s="96"/>
      <c r="AG10" s="94"/>
    </row>
    <row r="11" spans="1:33" ht="30" customHeight="1" x14ac:dyDescent="0.25">
      <c r="B11" s="90"/>
      <c r="C11" s="91"/>
      <c r="D11" s="92" t="str">
        <f>IF(C11="X",((E11*Steuerdaten!$C$4+F11*Steuerdaten!$C$5+((SUM($G$3:$G$16)-G11)*Steuerdaten!$C$6)+((SUM($H$3:$H$16)-H11)*Steuerdaten!$C$7)+I11*Steuerdaten!$C$8)*-1-J11-O11-Q11-R11-T11-V11-W11-Y11-AA11-AC11-AE11-AG11),"")</f>
        <v/>
      </c>
      <c r="E11" s="72"/>
      <c r="F11" s="72"/>
      <c r="G11" s="72"/>
      <c r="H11" s="72"/>
      <c r="I11" s="72"/>
      <c r="J11" s="73"/>
      <c r="K11" s="82"/>
      <c r="L11" s="83"/>
      <c r="M11" s="84"/>
      <c r="N11" s="93"/>
      <c r="O11" s="94"/>
      <c r="P11" s="93"/>
      <c r="Q11" s="94"/>
      <c r="R11" s="95"/>
      <c r="S11" s="96"/>
      <c r="T11" s="94"/>
      <c r="U11" s="96"/>
      <c r="V11" s="94"/>
      <c r="W11" s="97"/>
      <c r="X11" s="96"/>
      <c r="Y11" s="94"/>
      <c r="Z11" s="96"/>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5" priority="2">
      <formula>"(ODER(J10=""d"";J10=""s"";J10=""u""))"</formula>
    </cfRule>
  </conditionalFormatting>
  <conditionalFormatting sqref="E3:J15 N3:AG15">
    <cfRule type="expression" dxfId="4" priority="1">
      <formula>$C3="X"</formula>
    </cfRule>
  </conditionalFormatting>
  <dataValidations count="1">
    <dataValidation type="list" allowBlank="1" showInputMessage="1" showErrorMessage="1" sqref="C3:C15" xr:uid="{00000000-0002-0000-0900-000000000000}">
      <formula1>"X,E,U"</formula1>
    </dataValidation>
  </dataValidations>
  <pageMargins left="0.25" right="0.25" top="0.75" bottom="0.75" header="0.3" footer="0.3"/>
  <pageSetup paperSize="9"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EA60-CA60-42A0-831E-92A5E4599096}">
  <dimension ref="A1:AG19"/>
  <sheetViews>
    <sheetView zoomScale="80" zoomScaleNormal="80" zoomScalePageLayoutView="40" workbookViewId="0">
      <selection activeCell="J10" sqref="J10"/>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31"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09</v>
      </c>
      <c r="C2" s="38"/>
      <c r="D2" s="39" t="s">
        <v>78</v>
      </c>
      <c r="E2" s="39" t="s">
        <v>74</v>
      </c>
      <c r="F2" s="40" t="s">
        <v>77</v>
      </c>
      <c r="G2" s="39" t="s">
        <v>76</v>
      </c>
      <c r="H2" s="39" t="s">
        <v>65</v>
      </c>
      <c r="I2" s="39" t="s">
        <v>75</v>
      </c>
      <c r="J2" s="40" t="s">
        <v>118</v>
      </c>
      <c r="K2" s="69"/>
      <c r="L2" s="69"/>
      <c r="N2" s="142" t="s">
        <v>84</v>
      </c>
      <c r="O2" s="143"/>
      <c r="P2" s="142" t="s">
        <v>85</v>
      </c>
      <c r="Q2" s="143"/>
      <c r="R2" s="68" t="s">
        <v>86</v>
      </c>
      <c r="S2" s="140" t="s">
        <v>137</v>
      </c>
      <c r="T2" s="141"/>
      <c r="U2" s="140" t="s">
        <v>88</v>
      </c>
      <c r="V2" s="141"/>
      <c r="W2" s="127" t="s">
        <v>90</v>
      </c>
      <c r="X2" s="140"/>
      <c r="Y2" s="141"/>
      <c r="Z2" s="140"/>
      <c r="AA2" s="141"/>
      <c r="AB2" s="140"/>
      <c r="AC2" s="141"/>
      <c r="AD2" s="140"/>
      <c r="AE2" s="141"/>
      <c r="AF2" s="140"/>
      <c r="AG2" s="141"/>
    </row>
    <row r="3" spans="1:33" ht="30" customHeight="1" x14ac:dyDescent="0.25">
      <c r="B3" s="79" t="str">
        <f>Mitglieder!C8</f>
        <v>Carmen</v>
      </c>
      <c r="C3" s="80" t="s">
        <v>67</v>
      </c>
      <c r="D3" s="81">
        <f>IF(C3="X",((E3*Steuerdaten!$C$4+F3*Steuerdaten!$C$5+((SUM($G$3:$G$16)-G3)*Steuerdaten!$C$6)+((SUM($H$3:$H$16)-H3)*Steuerdaten!$C$7)+I3*Steuerdaten!$C$8)*-1-J3-O3-Q3-R3-T3-V3-W3-Y3-AA3-AC3-AE3-AG3),"")</f>
        <v>-3.1</v>
      </c>
      <c r="E3" s="70">
        <v>5</v>
      </c>
      <c r="F3" s="70"/>
      <c r="G3" s="70"/>
      <c r="H3" s="70"/>
      <c r="I3" s="70"/>
      <c r="J3" s="71">
        <v>0.6</v>
      </c>
      <c r="K3" s="82"/>
      <c r="L3" s="83"/>
      <c r="M3" s="84"/>
      <c r="N3" s="85">
        <v>12</v>
      </c>
      <c r="O3" s="86"/>
      <c r="P3" s="85">
        <v>8</v>
      </c>
      <c r="Q3" s="86"/>
      <c r="R3" s="87"/>
      <c r="S3" s="88">
        <v>101</v>
      </c>
      <c r="T3" s="86">
        <v>1.5</v>
      </c>
      <c r="U3" s="88"/>
      <c r="V3" s="86"/>
      <c r="W3" s="89"/>
      <c r="X3" s="88"/>
      <c r="Y3" s="86"/>
      <c r="Z3" s="88"/>
      <c r="AA3" s="86"/>
      <c r="AB3" s="88"/>
      <c r="AC3" s="86"/>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-2.9</v>
      </c>
      <c r="E4" s="72">
        <v>4</v>
      </c>
      <c r="F4" s="72"/>
      <c r="G4" s="72"/>
      <c r="H4" s="72"/>
      <c r="I4" s="72"/>
      <c r="J4" s="73"/>
      <c r="K4" s="82"/>
      <c r="L4" s="83"/>
      <c r="M4" s="84"/>
      <c r="N4" s="93">
        <v>10</v>
      </c>
      <c r="O4" s="94">
        <v>0.5</v>
      </c>
      <c r="P4" s="93">
        <v>6</v>
      </c>
      <c r="Q4" s="94"/>
      <c r="R4" s="95"/>
      <c r="S4" s="96">
        <v>100</v>
      </c>
      <c r="T4" s="94">
        <v>1.5</v>
      </c>
      <c r="U4" s="96"/>
      <c r="V4" s="94"/>
      <c r="W4" s="97"/>
      <c r="X4" s="96"/>
      <c r="Y4" s="94"/>
      <c r="Z4" s="96"/>
      <c r="AA4" s="94"/>
      <c r="AB4" s="96"/>
      <c r="AC4" s="94"/>
      <c r="AD4" s="96"/>
      <c r="AE4" s="94"/>
      <c r="AF4" s="96"/>
      <c r="AG4" s="94"/>
    </row>
    <row r="5" spans="1:33" ht="30" customHeight="1" x14ac:dyDescent="0.25">
      <c r="B5" s="90" t="str">
        <f>Mitglieder!C10</f>
        <v>Joop</v>
      </c>
      <c r="C5" s="91" t="s">
        <v>67</v>
      </c>
      <c r="D5" s="92">
        <f>IF(C5="X",((E5*Steuerdaten!$C$4+F5*Steuerdaten!$C$5+((SUM($G$3:$G$16)-G5)*Steuerdaten!$C$6)+((SUM($H$3:$H$16)-H5)*Steuerdaten!$C$7)+I5*Steuerdaten!$C$8)*-1-J5-O5-Q5-R5-T5-V5-W5-Y5-AA5-AC5-AE5-AG5),"")</f>
        <v>-3.3</v>
      </c>
      <c r="E5" s="72">
        <v>3</v>
      </c>
      <c r="F5" s="72"/>
      <c r="G5" s="72"/>
      <c r="H5" s="72"/>
      <c r="I5" s="72"/>
      <c r="J5" s="73"/>
      <c r="K5" s="82"/>
      <c r="L5" s="83"/>
      <c r="M5" s="84"/>
      <c r="N5" s="93">
        <v>18</v>
      </c>
      <c r="O5" s="94"/>
      <c r="P5" s="93">
        <v>8</v>
      </c>
      <c r="Q5" s="94"/>
      <c r="R5" s="95"/>
      <c r="S5" s="96">
        <v>0</v>
      </c>
      <c r="T5" s="94">
        <v>2.5</v>
      </c>
      <c r="U5" s="96"/>
      <c r="V5" s="94"/>
      <c r="W5" s="97"/>
      <c r="X5" s="96"/>
      <c r="Y5" s="94"/>
      <c r="Z5" s="96"/>
      <c r="AA5" s="94"/>
      <c r="AB5" s="96"/>
      <c r="AC5" s="94"/>
      <c r="AD5" s="96"/>
      <c r="AE5" s="94"/>
      <c r="AF5" s="96"/>
      <c r="AG5" s="94"/>
    </row>
    <row r="6" spans="1:33" ht="30" customHeight="1" x14ac:dyDescent="0.25">
      <c r="B6" s="90" t="str">
        <f>Mitglieder!C11</f>
        <v>Silvi</v>
      </c>
      <c r="C6" s="91" t="s">
        <v>67</v>
      </c>
      <c r="D6" s="92">
        <f>IF(C6="X",((E6*Steuerdaten!$C$4+F6*Steuerdaten!$C$5+((SUM($G$3:$G$16)-G6)*Steuerdaten!$C$6)+((SUM($H$3:$H$16)-H6)*Steuerdaten!$C$7)+I6*Steuerdaten!$C$8)*-1-J6-O6-Q6-R6-T6-V6-W6-Y6-AA6-AC6-AE6-AG6),"")</f>
        <v>-1.6</v>
      </c>
      <c r="E6" s="72">
        <v>1</v>
      </c>
      <c r="F6" s="72"/>
      <c r="G6" s="72"/>
      <c r="H6" s="72">
        <v>1</v>
      </c>
      <c r="I6" s="72"/>
      <c r="J6" s="73"/>
      <c r="K6" s="82"/>
      <c r="L6" s="83"/>
      <c r="M6" s="84"/>
      <c r="N6" s="93">
        <v>12</v>
      </c>
      <c r="O6" s="94"/>
      <c r="P6" s="93">
        <v>6</v>
      </c>
      <c r="Q6" s="94"/>
      <c r="R6" s="95"/>
      <c r="S6" s="96">
        <v>100</v>
      </c>
      <c r="T6" s="94">
        <v>1.5</v>
      </c>
      <c r="U6" s="96"/>
      <c r="V6" s="94"/>
      <c r="W6" s="97"/>
      <c r="X6" s="96"/>
      <c r="Y6" s="94"/>
      <c r="Z6" s="96"/>
      <c r="AA6" s="94"/>
      <c r="AB6" s="96"/>
      <c r="AC6" s="94"/>
      <c r="AD6" s="96"/>
      <c r="AE6" s="94"/>
      <c r="AF6" s="96"/>
      <c r="AG6" s="94"/>
    </row>
    <row r="7" spans="1:33" ht="30" customHeight="1" x14ac:dyDescent="0.25">
      <c r="B7" s="90" t="str">
        <f>Mitglieder!C12</f>
        <v>Andreas</v>
      </c>
      <c r="C7" s="91" t="s">
        <v>67</v>
      </c>
      <c r="D7" s="92">
        <f>IF(C7="X",((E7*Steuerdaten!$C$4+F7*Steuerdaten!$C$5+((SUM($G$3:$G$16)-G7)*Steuerdaten!$C$6)+((SUM($H$3:$H$16)-H7)*Steuerdaten!$C$7)+I7*Steuerdaten!$C$8)*-1-J7-O7-Q7-R7-T7-V7-W7-Y7-AA7-AC7-AE7-AG7),"")</f>
        <v>-3.1</v>
      </c>
      <c r="E7" s="72">
        <v>1</v>
      </c>
      <c r="F7" s="72"/>
      <c r="G7" s="72"/>
      <c r="H7" s="72"/>
      <c r="I7" s="72"/>
      <c r="J7" s="73"/>
      <c r="K7" s="82"/>
      <c r="L7" s="83"/>
      <c r="M7" s="84"/>
      <c r="N7" s="93">
        <v>19</v>
      </c>
      <c r="O7" s="94"/>
      <c r="P7" s="93">
        <v>6</v>
      </c>
      <c r="Q7" s="94"/>
      <c r="R7" s="95"/>
      <c r="S7" s="96">
        <v>16</v>
      </c>
      <c r="T7" s="94">
        <v>2.5</v>
      </c>
      <c r="U7" s="96"/>
      <c r="V7" s="94"/>
      <c r="W7" s="97"/>
      <c r="X7" s="96"/>
      <c r="Y7" s="94"/>
      <c r="Z7" s="96"/>
      <c r="AA7" s="94"/>
      <c r="AB7" s="96"/>
      <c r="AC7" s="94"/>
      <c r="AD7" s="96"/>
      <c r="AE7" s="94"/>
      <c r="AF7" s="96"/>
      <c r="AG7" s="94"/>
    </row>
    <row r="8" spans="1:33" ht="30" customHeight="1" x14ac:dyDescent="0.25">
      <c r="B8" s="90" t="str">
        <f>Mitglieder!C13</f>
        <v>Silvia</v>
      </c>
      <c r="C8" s="91" t="s">
        <v>67</v>
      </c>
      <c r="D8" s="92">
        <f>IF(C8="X",((E8*Steuerdaten!$C$4+F8*Steuerdaten!$C$5+((SUM($G$3:$G$16)-G8)*Steuerdaten!$C$6)+((SUM($H$3:$H$16)-H8)*Steuerdaten!$C$7)+I8*Steuerdaten!$C$8)*-1-J8-O8-Q8-R8-T8-V8-W8-Y8-AA8-AC8-AE8-AG8),"")</f>
        <v>-4.7</v>
      </c>
      <c r="E8" s="72">
        <v>12</v>
      </c>
      <c r="F8" s="72"/>
      <c r="G8" s="72"/>
      <c r="H8" s="72"/>
      <c r="I8" s="72"/>
      <c r="J8" s="73"/>
      <c r="K8" s="82"/>
      <c r="L8" s="83"/>
      <c r="M8" s="84"/>
      <c r="N8" s="93">
        <v>17</v>
      </c>
      <c r="O8" s="94"/>
      <c r="P8" s="93">
        <v>0</v>
      </c>
      <c r="Q8" s="94">
        <v>0.5</v>
      </c>
      <c r="R8" s="95"/>
      <c r="S8" s="96">
        <v>11</v>
      </c>
      <c r="T8" s="94">
        <v>2.5</v>
      </c>
      <c r="U8" s="96"/>
      <c r="V8" s="94"/>
      <c r="W8" s="97"/>
      <c r="X8" s="96"/>
      <c r="Y8" s="94"/>
      <c r="Z8" s="96"/>
      <c r="AA8" s="94"/>
      <c r="AB8" s="96"/>
      <c r="AC8" s="94"/>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-2.7</v>
      </c>
      <c r="E9" s="72">
        <v>4</v>
      </c>
      <c r="F9" s="72">
        <v>2</v>
      </c>
      <c r="G9" s="72"/>
      <c r="H9" s="72"/>
      <c r="I9" s="72"/>
      <c r="J9" s="73">
        <v>0.1</v>
      </c>
      <c r="K9" s="82"/>
      <c r="L9" s="83"/>
      <c r="M9" s="84"/>
      <c r="N9" s="93">
        <v>11</v>
      </c>
      <c r="O9" s="94"/>
      <c r="P9" s="93">
        <v>6</v>
      </c>
      <c r="Q9" s="94"/>
      <c r="R9" s="95"/>
      <c r="S9" s="96">
        <v>100</v>
      </c>
      <c r="T9" s="94">
        <v>1.5</v>
      </c>
      <c r="U9" s="96"/>
      <c r="V9" s="94"/>
      <c r="W9" s="97"/>
      <c r="X9" s="96"/>
      <c r="Y9" s="94"/>
      <c r="Z9" s="96"/>
      <c r="AA9" s="94"/>
      <c r="AB9" s="96"/>
      <c r="AC9" s="94"/>
      <c r="AD9" s="96"/>
      <c r="AE9" s="94"/>
      <c r="AF9" s="96"/>
      <c r="AG9" s="94"/>
    </row>
    <row r="10" spans="1:33" ht="30" customHeight="1" x14ac:dyDescent="0.25">
      <c r="B10" s="90" t="str">
        <f>Mitglieder!C15</f>
        <v>Martin</v>
      </c>
      <c r="C10" s="91" t="s">
        <v>67</v>
      </c>
      <c r="D10" s="92">
        <f>IF(C10="X",((E10*Steuerdaten!$C$4+F10*Steuerdaten!$C$5+((SUM($G$3:$G$16)-G10)*Steuerdaten!$C$6)+((SUM($H$3:$H$16)-H10)*Steuerdaten!$C$7)+I10*Steuerdaten!$C$8)*-1-J10-O10-Q10-R10-T10-V10-W10-Y10-AA10-AC10-AE10-AG10),"")</f>
        <v>-2.4</v>
      </c>
      <c r="E10" s="72">
        <v>3</v>
      </c>
      <c r="F10" s="72"/>
      <c r="G10" s="72"/>
      <c r="H10" s="72"/>
      <c r="I10" s="72"/>
      <c r="J10" s="73">
        <f>0.35-0.5</f>
        <v>-0.15000000000000002</v>
      </c>
      <c r="K10" s="82"/>
      <c r="L10" s="83"/>
      <c r="M10" s="84"/>
      <c r="N10" s="93">
        <v>10</v>
      </c>
      <c r="O10" s="94">
        <v>0.5</v>
      </c>
      <c r="P10" s="93">
        <v>2</v>
      </c>
      <c r="Q10" s="94">
        <v>0.25</v>
      </c>
      <c r="R10" s="95"/>
      <c r="S10" s="96"/>
      <c r="T10" s="94">
        <v>1</v>
      </c>
      <c r="U10" s="96"/>
      <c r="V10" s="94"/>
      <c r="W10" s="97"/>
      <c r="X10" s="96"/>
      <c r="Y10" s="94"/>
      <c r="Z10" s="96"/>
      <c r="AA10" s="94"/>
      <c r="AB10" s="96"/>
      <c r="AC10" s="94"/>
      <c r="AD10" s="96"/>
      <c r="AE10" s="94"/>
      <c r="AF10" s="96"/>
      <c r="AG10" s="94"/>
    </row>
    <row r="11" spans="1:33" ht="30" customHeight="1" x14ac:dyDescent="0.25">
      <c r="B11" s="90"/>
      <c r="C11" s="91"/>
      <c r="D11" s="92" t="str">
        <f>IF(C11="X",((E11*Steuerdaten!$C$4+F11*Steuerdaten!$C$5+((SUM($G$3:$G$16)-G11)*Steuerdaten!$C$6)+((SUM($H$3:$H$16)-H11)*Steuerdaten!$C$7)+I11*Steuerdaten!$C$8)*-1-J11-O11-Q11-R11-T11-V11-W11-Y11-AA11-AC11-AE11-AG11),"")</f>
        <v/>
      </c>
      <c r="E11" s="72"/>
      <c r="F11" s="72"/>
      <c r="G11" s="72"/>
      <c r="H11" s="72"/>
      <c r="I11" s="72"/>
      <c r="J11" s="73"/>
      <c r="K11" s="82"/>
      <c r="L11" s="83"/>
      <c r="M11" s="84"/>
      <c r="N11" s="93"/>
      <c r="O11" s="94"/>
      <c r="P11" s="93"/>
      <c r="Q11" s="94"/>
      <c r="R11" s="95"/>
      <c r="S11" s="96"/>
      <c r="T11" s="94"/>
      <c r="U11" s="96"/>
      <c r="V11" s="94"/>
      <c r="W11" s="97"/>
      <c r="X11" s="96"/>
      <c r="Y11" s="94"/>
      <c r="Z11" s="96"/>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3" priority="2">
      <formula>"(ODER(J10=""d"";J10=""s"";J10=""u""))"</formula>
    </cfRule>
  </conditionalFormatting>
  <conditionalFormatting sqref="E3:J15 N3:AG15">
    <cfRule type="expression" dxfId="2" priority="1">
      <formula>$C3="X"</formula>
    </cfRule>
  </conditionalFormatting>
  <dataValidations count="1">
    <dataValidation type="list" allowBlank="1" showInputMessage="1" showErrorMessage="1" sqref="C3:C15" xr:uid="{C9494127-D037-4581-906A-0D6110DFFA05}">
      <formula1>"X,E,U"</formula1>
    </dataValidation>
  </dataValidations>
  <pageMargins left="0.25" right="0.25" top="0.75" bottom="0.75" header="0.3" footer="0.3"/>
  <pageSetup paperSize="9"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01E03-BE40-4AA3-88D0-E85B370A8314}">
  <dimension ref="A1:AG19"/>
  <sheetViews>
    <sheetView zoomScale="80" zoomScaleNormal="80" zoomScalePageLayoutView="40" workbookViewId="0">
      <selection activeCell="J9" sqref="J9"/>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31"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10</v>
      </c>
      <c r="C2" s="38"/>
      <c r="D2" s="39" t="s">
        <v>78</v>
      </c>
      <c r="E2" s="39" t="s">
        <v>74</v>
      </c>
      <c r="F2" s="40" t="s">
        <v>77</v>
      </c>
      <c r="G2" s="39" t="s">
        <v>76</v>
      </c>
      <c r="H2" s="39" t="s">
        <v>65</v>
      </c>
      <c r="I2" s="40" t="s">
        <v>142</v>
      </c>
      <c r="J2" s="40" t="s">
        <v>118</v>
      </c>
      <c r="K2" s="69"/>
      <c r="L2" s="69"/>
      <c r="N2" s="142" t="s">
        <v>84</v>
      </c>
      <c r="O2" s="143"/>
      <c r="P2" s="142" t="s">
        <v>85</v>
      </c>
      <c r="Q2" s="143"/>
      <c r="R2" s="68" t="s">
        <v>86</v>
      </c>
      <c r="S2" s="140" t="s">
        <v>87</v>
      </c>
      <c r="T2" s="141"/>
      <c r="U2" s="140" t="s">
        <v>88</v>
      </c>
      <c r="V2" s="141"/>
      <c r="W2" s="128" t="s">
        <v>90</v>
      </c>
      <c r="X2" s="140" t="s">
        <v>143</v>
      </c>
      <c r="Y2" s="141"/>
      <c r="Z2" s="140" t="s">
        <v>90</v>
      </c>
      <c r="AA2" s="141"/>
      <c r="AB2" s="140" t="s">
        <v>144</v>
      </c>
      <c r="AC2" s="141"/>
      <c r="AD2" s="140"/>
      <c r="AE2" s="141"/>
      <c r="AF2" s="140"/>
      <c r="AG2" s="141"/>
    </row>
    <row r="3" spans="1:33" ht="30" customHeight="1" x14ac:dyDescent="0.25">
      <c r="B3" s="79" t="str">
        <f>Mitglieder!C8</f>
        <v>Carmen</v>
      </c>
      <c r="C3" s="80" t="s">
        <v>67</v>
      </c>
      <c r="D3" s="81">
        <f>IF(C3="X",((E3*Steuerdaten!$C$4+F3*Steuerdaten!$C$5+((SUM($G$3:$G$16)-G3)*Steuerdaten!$C$6)+((SUM($H$3:$H$16)-H3)*Steuerdaten!$C$7)+I3*Steuerdaten!$C$8)*-1-J3-O3-Q3-R3-T3-V3-W3-Y3-AA3-AC3-AE3-AG3),"")</f>
        <v>-6.4</v>
      </c>
      <c r="E3" s="70">
        <v>4</v>
      </c>
      <c r="F3" s="70"/>
      <c r="G3" s="70"/>
      <c r="H3" s="70"/>
      <c r="I3" s="70">
        <v>1</v>
      </c>
      <c r="J3" s="71"/>
      <c r="K3" s="82"/>
      <c r="L3" s="83"/>
      <c r="M3" s="84"/>
      <c r="N3" s="85">
        <v>11</v>
      </c>
      <c r="O3" s="86">
        <v>0.25</v>
      </c>
      <c r="P3" s="85">
        <v>7</v>
      </c>
      <c r="Q3" s="86">
        <v>0.5</v>
      </c>
      <c r="R3" s="87"/>
      <c r="S3" s="88">
        <v>553</v>
      </c>
      <c r="T3" s="86"/>
      <c r="U3" s="88">
        <v>222</v>
      </c>
      <c r="V3" s="86"/>
      <c r="W3" s="89"/>
      <c r="X3" s="88">
        <v>8</v>
      </c>
      <c r="Y3" s="86">
        <v>0.5</v>
      </c>
      <c r="Z3" s="88"/>
      <c r="AA3" s="86">
        <v>1</v>
      </c>
      <c r="AB3" s="88"/>
      <c r="AC3" s="94">
        <f>0.5+1.25+1.5</f>
        <v>3.25</v>
      </c>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-0.2</v>
      </c>
      <c r="E4" s="72">
        <v>1</v>
      </c>
      <c r="F4" s="72">
        <v>1</v>
      </c>
      <c r="G4" s="72"/>
      <c r="H4" s="72"/>
      <c r="I4" s="72"/>
      <c r="J4" s="73"/>
      <c r="K4" s="82"/>
      <c r="L4" s="83"/>
      <c r="M4" s="84"/>
      <c r="N4" s="93">
        <v>13</v>
      </c>
      <c r="O4" s="94"/>
      <c r="P4" s="93">
        <v>8</v>
      </c>
      <c r="Q4" s="94"/>
      <c r="R4" s="95"/>
      <c r="S4" s="96">
        <v>755</v>
      </c>
      <c r="T4" s="94"/>
      <c r="U4" s="96">
        <v>443</v>
      </c>
      <c r="V4" s="94"/>
      <c r="W4" s="97"/>
      <c r="X4" s="96">
        <v>15</v>
      </c>
      <c r="Y4" s="94"/>
      <c r="Z4" s="96"/>
      <c r="AA4" s="94"/>
      <c r="AB4" s="96"/>
      <c r="AC4" s="94"/>
      <c r="AD4" s="96"/>
      <c r="AE4" s="94"/>
      <c r="AF4" s="96"/>
      <c r="AG4" s="94"/>
    </row>
    <row r="5" spans="1:33" ht="30" customHeight="1" x14ac:dyDescent="0.25">
      <c r="B5" s="90" t="str">
        <f>Mitglieder!C10</f>
        <v>Joop</v>
      </c>
      <c r="C5" s="91" t="s">
        <v>68</v>
      </c>
      <c r="D5" s="92" t="str">
        <f>IF(C5="X",((E5*Steuerdaten!$C$4+F5*Steuerdaten!$C$5+((SUM($G$3:$G$16)-G5)*Steuerdaten!$C$6)+((SUM($H$3:$H$16)-H5)*Steuerdaten!$C$7)+I5*Steuerdaten!$C$8)*-1-J5-O5-Q5-R5-T5-V5-W5-Y5-AA5-AC5-AE5-AG5),"")</f>
        <v/>
      </c>
      <c r="E5" s="72"/>
      <c r="F5" s="72"/>
      <c r="G5" s="72"/>
      <c r="H5" s="72"/>
      <c r="I5" s="72"/>
      <c r="J5" s="73"/>
      <c r="K5" s="82"/>
      <c r="L5" s="83"/>
      <c r="M5" s="84"/>
      <c r="N5" s="93"/>
      <c r="O5" s="94"/>
      <c r="P5" s="93"/>
      <c r="Q5" s="94"/>
      <c r="R5" s="95"/>
      <c r="S5" s="96"/>
      <c r="T5" s="94"/>
      <c r="U5" s="96"/>
      <c r="V5" s="94"/>
      <c r="W5" s="97"/>
      <c r="X5" s="96"/>
      <c r="Y5" s="94"/>
      <c r="Z5" s="96"/>
      <c r="AA5" s="94"/>
      <c r="AB5" s="96"/>
      <c r="AC5" s="94"/>
      <c r="AD5" s="96"/>
      <c r="AE5" s="94"/>
      <c r="AF5" s="96"/>
      <c r="AG5" s="94"/>
    </row>
    <row r="6" spans="1:33" ht="30" customHeight="1" x14ac:dyDescent="0.25">
      <c r="B6" s="90" t="str">
        <f>Mitglieder!C11</f>
        <v>Silvi</v>
      </c>
      <c r="C6" s="91" t="s">
        <v>68</v>
      </c>
      <c r="D6" s="92" t="str">
        <f>IF(C6="X",((E6*Steuerdaten!$C$4+F6*Steuerdaten!$C$5+((SUM($G$3:$G$16)-G6)*Steuerdaten!$C$6)+((SUM($H$3:$H$16)-H6)*Steuerdaten!$C$7)+I6*Steuerdaten!$C$8)*-1-J6-O6-Q6-R6-T6-V6-W6-Y6-AA6-AC6-AE6-AG6),"")</f>
        <v/>
      </c>
      <c r="E6" s="72"/>
      <c r="F6" s="72"/>
      <c r="G6" s="72"/>
      <c r="H6" s="72"/>
      <c r="I6" s="72"/>
      <c r="J6" s="73"/>
      <c r="K6" s="82"/>
      <c r="L6" s="83"/>
      <c r="M6" s="84"/>
      <c r="N6" s="93"/>
      <c r="O6" s="94"/>
      <c r="P6" s="93"/>
      <c r="Q6" s="94"/>
      <c r="R6" s="95"/>
      <c r="S6" s="96"/>
      <c r="T6" s="94"/>
      <c r="U6" s="96"/>
      <c r="V6" s="94"/>
      <c r="W6" s="97"/>
      <c r="X6" s="96"/>
      <c r="Y6" s="94"/>
      <c r="Z6" s="96"/>
      <c r="AA6" s="94"/>
      <c r="AB6" s="96"/>
      <c r="AC6" s="94"/>
      <c r="AD6" s="96"/>
      <c r="AE6" s="94"/>
      <c r="AF6" s="96"/>
      <c r="AG6" s="94"/>
    </row>
    <row r="7" spans="1:33" ht="30" customHeight="1" x14ac:dyDescent="0.25">
      <c r="B7" s="90" t="str">
        <f>Mitglieder!C12</f>
        <v>Andreas</v>
      </c>
      <c r="C7" s="91" t="s">
        <v>67</v>
      </c>
      <c r="D7" s="92">
        <f>IF(C7="X",((E7*Steuerdaten!$C$4+F7*Steuerdaten!$C$5+((SUM($G$3:$G$16)-G7)*Steuerdaten!$C$6)+((SUM($H$3:$H$16)-H7)*Steuerdaten!$C$7)+I7*Steuerdaten!$C$8)*-1-J7-O7-Q7-R7-T7-V7-W7-Y7-AA7-AC7-AE7-AG7),"")</f>
        <v>-8.9499999999999993</v>
      </c>
      <c r="E7" s="72">
        <v>9</v>
      </c>
      <c r="F7" s="72"/>
      <c r="G7" s="72"/>
      <c r="H7" s="72"/>
      <c r="I7" s="72"/>
      <c r="J7" s="73">
        <v>0.3</v>
      </c>
      <c r="K7" s="82"/>
      <c r="L7" s="83"/>
      <c r="M7" s="84"/>
      <c r="N7" s="93">
        <v>9</v>
      </c>
      <c r="O7" s="94">
        <v>0.5</v>
      </c>
      <c r="P7" s="93">
        <v>8</v>
      </c>
      <c r="Q7" s="94"/>
      <c r="R7" s="95"/>
      <c r="S7" s="96">
        <v>34</v>
      </c>
      <c r="T7" s="94">
        <v>0.5</v>
      </c>
      <c r="U7" s="96">
        <v>546</v>
      </c>
      <c r="V7" s="94">
        <v>0.25</v>
      </c>
      <c r="W7" s="97"/>
      <c r="X7" s="96">
        <v>11</v>
      </c>
      <c r="Y7" s="94">
        <v>0.25</v>
      </c>
      <c r="Z7" s="96"/>
      <c r="AA7" s="94">
        <v>1</v>
      </c>
      <c r="AB7" s="96"/>
      <c r="AC7" s="94">
        <f>0.75+1+1.5+2</f>
        <v>5.25</v>
      </c>
      <c r="AD7" s="96"/>
      <c r="AE7" s="94"/>
      <c r="AF7" s="96"/>
      <c r="AG7" s="94"/>
    </row>
    <row r="8" spans="1:33" ht="30" customHeight="1" x14ac:dyDescent="0.25">
      <c r="B8" s="90" t="str">
        <f>Mitglieder!C13</f>
        <v>Silvia</v>
      </c>
      <c r="C8" s="91" t="s">
        <v>67</v>
      </c>
      <c r="D8" s="92">
        <f>IF(C8="X",((E8*Steuerdaten!$C$4+F8*Steuerdaten!$C$5+((SUM($G$3:$G$16)-G8)*Steuerdaten!$C$6)+((SUM($H$3:$H$16)-H8)*Steuerdaten!$C$7)+I8*Steuerdaten!$C$8)*-1-J8-O8-Q8-R8-T8-V8-W8-Y8-AA8-AC8-AE8-AG8),"")</f>
        <v>-6</v>
      </c>
      <c r="E8" s="72">
        <v>5</v>
      </c>
      <c r="F8" s="72"/>
      <c r="G8" s="72"/>
      <c r="H8" s="72"/>
      <c r="I8" s="72"/>
      <c r="J8" s="73">
        <v>0.25</v>
      </c>
      <c r="K8" s="82"/>
      <c r="L8" s="83"/>
      <c r="M8" s="84"/>
      <c r="N8" s="93">
        <v>10</v>
      </c>
      <c r="O8" s="94"/>
      <c r="P8" s="93">
        <v>7</v>
      </c>
      <c r="Q8" s="94">
        <v>0.5</v>
      </c>
      <c r="R8" s="95"/>
      <c r="S8" s="96">
        <v>454</v>
      </c>
      <c r="T8" s="94"/>
      <c r="U8" s="96">
        <v>655</v>
      </c>
      <c r="V8" s="94">
        <v>0.5</v>
      </c>
      <c r="W8" s="97"/>
      <c r="X8" s="96">
        <v>11</v>
      </c>
      <c r="Y8" s="94">
        <v>0.25</v>
      </c>
      <c r="Z8" s="96"/>
      <c r="AA8" s="94">
        <v>1</v>
      </c>
      <c r="AB8" s="96"/>
      <c r="AC8" s="94">
        <f>0.75+1+1.25</f>
        <v>3</v>
      </c>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-2</v>
      </c>
      <c r="E9" s="72">
        <v>3</v>
      </c>
      <c r="F9" s="72"/>
      <c r="G9" s="72"/>
      <c r="H9" s="72"/>
      <c r="I9" s="72"/>
      <c r="J9" s="73">
        <v>0.45</v>
      </c>
      <c r="K9" s="82"/>
      <c r="L9" s="83"/>
      <c r="M9" s="84"/>
      <c r="N9" s="93">
        <v>16</v>
      </c>
      <c r="O9" s="94"/>
      <c r="P9" s="93">
        <v>8</v>
      </c>
      <c r="Q9" s="94"/>
      <c r="R9" s="95"/>
      <c r="S9" s="96">
        <v>306</v>
      </c>
      <c r="T9" s="94">
        <v>0.25</v>
      </c>
      <c r="U9" s="96">
        <v>232</v>
      </c>
      <c r="V9" s="94"/>
      <c r="W9" s="97"/>
      <c r="X9" s="96">
        <v>14</v>
      </c>
      <c r="Y9" s="94"/>
      <c r="Z9" s="96"/>
      <c r="AA9" s="94">
        <v>1</v>
      </c>
      <c r="AB9" s="96"/>
      <c r="AC9" s="94"/>
      <c r="AD9" s="96"/>
      <c r="AE9" s="94"/>
      <c r="AF9" s="96"/>
      <c r="AG9" s="94"/>
    </row>
    <row r="10" spans="1:33" ht="30" customHeight="1" x14ac:dyDescent="0.25">
      <c r="B10" s="90" t="str">
        <f>Mitglieder!C15</f>
        <v>Martin</v>
      </c>
      <c r="C10" s="91" t="s">
        <v>68</v>
      </c>
      <c r="D10" s="92" t="str">
        <f>IF(C10="X",((E10*Steuerdaten!$C$4+F10*Steuerdaten!$C$5+((SUM($G$3:$G$16)-G10)*Steuerdaten!$C$6)+((SUM($H$3:$H$16)-H10)*Steuerdaten!$C$7)+I10*Steuerdaten!$C$8)*-1-J10-O10-Q10-R10-T10-V10-W10-Y10-AA10-AC10-AE10-AG10),"")</f>
        <v/>
      </c>
      <c r="E10" s="72"/>
      <c r="F10" s="72"/>
      <c r="G10" s="72"/>
      <c r="H10" s="72"/>
      <c r="I10" s="72"/>
      <c r="J10" s="73"/>
      <c r="K10" s="82"/>
      <c r="L10" s="83"/>
      <c r="M10" s="84"/>
      <c r="N10" s="93"/>
      <c r="O10" s="94"/>
      <c r="P10" s="93"/>
      <c r="Q10" s="94"/>
      <c r="R10" s="95"/>
      <c r="S10" s="96"/>
      <c r="T10" s="94"/>
      <c r="U10" s="96"/>
      <c r="V10" s="94"/>
      <c r="W10" s="97"/>
      <c r="X10" s="96"/>
      <c r="Y10" s="94"/>
      <c r="Z10" s="96"/>
      <c r="AA10" s="94"/>
      <c r="AB10" s="96"/>
      <c r="AC10" s="94"/>
      <c r="AD10" s="96"/>
      <c r="AE10" s="94"/>
      <c r="AF10" s="96"/>
      <c r="AG10" s="94"/>
    </row>
    <row r="11" spans="1:33" ht="30" customHeight="1" x14ac:dyDescent="0.25">
      <c r="B11" s="90"/>
      <c r="C11" s="91"/>
      <c r="D11" s="92" t="str">
        <f>IF(C11="X",((E11*Steuerdaten!$C$4+F11*Steuerdaten!$C$5+((SUM($G$3:$G$16)-G11)*Steuerdaten!$C$6)+((SUM($H$3:$H$16)-H11)*Steuerdaten!$C$7)+I11*Steuerdaten!$C$8)*-1-J11-O11-Q11-R11-T11-V11-W11-Y11-AA11-AC11-AE11-AG11),"")</f>
        <v/>
      </c>
      <c r="E11" s="72"/>
      <c r="F11" s="72"/>
      <c r="G11" s="72"/>
      <c r="H11" s="72"/>
      <c r="I11" s="72"/>
      <c r="J11" s="73"/>
      <c r="K11" s="82"/>
      <c r="L11" s="83"/>
      <c r="M11" s="84"/>
      <c r="N11" s="93"/>
      <c r="O11" s="94"/>
      <c r="P11" s="93"/>
      <c r="Q11" s="94"/>
      <c r="R11" s="95"/>
      <c r="S11" s="96"/>
      <c r="T11" s="94"/>
      <c r="U11" s="96"/>
      <c r="V11" s="94"/>
      <c r="W11" s="97"/>
      <c r="X11" s="96"/>
      <c r="Y11" s="94"/>
      <c r="Z11" s="96"/>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 priority="2">
      <formula>"(ODER(J10=""d"";J10=""s"";J10=""u""))"</formula>
    </cfRule>
  </conditionalFormatting>
  <conditionalFormatting sqref="E3:J15 N3:AG15">
    <cfRule type="expression" dxfId="0" priority="1">
      <formula>$C3="X"</formula>
    </cfRule>
  </conditionalFormatting>
  <dataValidations count="1">
    <dataValidation type="list" allowBlank="1" showInputMessage="1" showErrorMessage="1" sqref="C3:C15" xr:uid="{1D8F5523-04AA-4A76-9689-D694B5F3E327}">
      <formula1>"X,E,U"</formula1>
    </dataValidation>
  </dataValidations>
  <pageMargins left="0.25" right="0.25" top="0.75" bottom="0.75" header="0.3" footer="0.3"/>
  <pageSetup paperSize="9"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2:O20"/>
  <sheetViews>
    <sheetView topLeftCell="B1" workbookViewId="0">
      <selection activeCell="E16" sqref="E16"/>
    </sheetView>
  </sheetViews>
  <sheetFormatPr baseColWidth="10" defaultColWidth="11.42578125" defaultRowHeight="15" x14ac:dyDescent="0.25"/>
  <cols>
    <col min="1" max="1" width="3.140625" style="1" customWidth="1"/>
    <col min="2" max="2" width="4.42578125" style="1" customWidth="1"/>
    <col min="3" max="3" width="11.5703125" style="1" customWidth="1"/>
    <col min="4" max="4" width="3" style="1" customWidth="1"/>
    <col min="5" max="5" width="25.140625" style="1" customWidth="1"/>
    <col min="6" max="6" width="20" style="1" customWidth="1"/>
    <col min="7" max="7" width="15.85546875" style="25" customWidth="1"/>
    <col min="8" max="8" width="21.140625" style="1" customWidth="1"/>
    <col min="9" max="9" width="20.42578125" style="1" customWidth="1"/>
    <col min="10" max="10" width="18.42578125" style="1" customWidth="1"/>
    <col min="11" max="16384" width="11.42578125" style="1"/>
  </cols>
  <sheetData>
    <row r="2" spans="3:15" x14ac:dyDescent="0.25">
      <c r="E2" s="11"/>
      <c r="F2" s="11"/>
      <c r="G2" s="28"/>
      <c r="H2" s="11"/>
      <c r="I2" s="11"/>
      <c r="J2" s="11"/>
      <c r="K2" s="11"/>
    </row>
    <row r="3" spans="3:15" ht="15.75" x14ac:dyDescent="0.25">
      <c r="D3" s="2"/>
      <c r="E3" s="144" t="s">
        <v>16</v>
      </c>
      <c r="F3" s="144"/>
      <c r="G3" s="144"/>
      <c r="H3" s="144"/>
      <c r="I3" s="144"/>
      <c r="J3" s="144"/>
      <c r="K3" s="3"/>
      <c r="L3" s="3"/>
      <c r="M3" s="2"/>
      <c r="N3" s="2"/>
      <c r="O3" s="2"/>
    </row>
    <row r="4" spans="3:15" ht="15.75" x14ac:dyDescent="0.25">
      <c r="D4" s="2"/>
      <c r="E4" s="4"/>
      <c r="F4" s="4"/>
      <c r="G4" s="5"/>
      <c r="H4" s="4"/>
      <c r="I4" s="3"/>
      <c r="J4" s="3"/>
      <c r="K4" s="3"/>
      <c r="L4" s="3"/>
      <c r="M4" s="2"/>
      <c r="N4" s="2"/>
      <c r="O4" s="2"/>
    </row>
    <row r="5" spans="3:15" ht="15.75" x14ac:dyDescent="0.25">
      <c r="D5" s="2"/>
      <c r="E5" s="3"/>
      <c r="F5" s="3"/>
      <c r="G5" s="5"/>
      <c r="H5" s="3"/>
      <c r="I5" s="3"/>
      <c r="J5" s="3"/>
      <c r="K5" s="3"/>
      <c r="L5" s="3"/>
      <c r="M5" s="2"/>
      <c r="N5" s="2"/>
      <c r="O5" s="2"/>
    </row>
    <row r="6" spans="3:15" s="25" customFormat="1" ht="15.75" x14ac:dyDescent="0.25">
      <c r="D6" s="26"/>
      <c r="E6" s="27" t="s">
        <v>0</v>
      </c>
      <c r="F6" s="27" t="s">
        <v>1</v>
      </c>
      <c r="G6" s="27" t="s">
        <v>2</v>
      </c>
      <c r="H6" s="27" t="s">
        <v>3</v>
      </c>
      <c r="I6" s="27" t="s">
        <v>4</v>
      </c>
      <c r="J6" s="27" t="s">
        <v>5</v>
      </c>
      <c r="K6" s="27" t="s">
        <v>6</v>
      </c>
      <c r="L6" s="5"/>
      <c r="M6" s="26"/>
      <c r="N6" s="26"/>
      <c r="O6" s="26"/>
    </row>
    <row r="7" spans="3:15" ht="15.75" x14ac:dyDescent="0.25">
      <c r="D7" s="2"/>
      <c r="E7" s="6"/>
      <c r="F7" s="6"/>
      <c r="G7" s="7"/>
      <c r="H7" s="6"/>
      <c r="I7" s="3"/>
      <c r="J7" s="3"/>
      <c r="K7" s="3"/>
      <c r="L7" s="3"/>
      <c r="M7" s="2"/>
      <c r="N7" s="2"/>
      <c r="O7" s="2"/>
    </row>
    <row r="8" spans="3:15" ht="15.75" x14ac:dyDescent="0.25">
      <c r="C8" s="24" t="s">
        <v>38</v>
      </c>
      <c r="D8" s="2"/>
      <c r="E8" s="13" t="s">
        <v>8</v>
      </c>
      <c r="F8" s="13" t="s">
        <v>9</v>
      </c>
      <c r="G8" s="29">
        <v>28895</v>
      </c>
      <c r="H8" s="13" t="s">
        <v>27</v>
      </c>
      <c r="I8" s="13" t="s">
        <v>29</v>
      </c>
      <c r="J8" s="13" t="s">
        <v>11</v>
      </c>
      <c r="K8" s="9" t="s">
        <v>10</v>
      </c>
      <c r="L8" s="3"/>
      <c r="M8" s="2"/>
      <c r="N8" s="2"/>
      <c r="O8" s="2"/>
    </row>
    <row r="9" spans="3:15" ht="15.75" x14ac:dyDescent="0.25">
      <c r="C9" s="24" t="s">
        <v>39</v>
      </c>
      <c r="D9" s="2"/>
      <c r="E9" s="13" t="s">
        <v>14</v>
      </c>
      <c r="F9" s="13" t="s">
        <v>9</v>
      </c>
      <c r="G9" s="29">
        <v>27195</v>
      </c>
      <c r="H9" s="13" t="s">
        <v>26</v>
      </c>
      <c r="I9" s="13" t="s">
        <v>29</v>
      </c>
      <c r="J9" s="13"/>
      <c r="K9" s="10" t="s">
        <v>15</v>
      </c>
      <c r="L9" s="3"/>
      <c r="M9" s="2"/>
      <c r="N9" s="2"/>
      <c r="O9" s="2"/>
    </row>
    <row r="10" spans="3:15" ht="15.75" x14ac:dyDescent="0.25">
      <c r="C10" s="24" t="s">
        <v>97</v>
      </c>
      <c r="D10" s="2"/>
      <c r="E10" s="13" t="s">
        <v>98</v>
      </c>
      <c r="F10" s="13"/>
      <c r="G10" s="29"/>
      <c r="H10" s="13"/>
      <c r="I10" s="13" t="s">
        <v>28</v>
      </c>
      <c r="J10" s="13" t="s">
        <v>12</v>
      </c>
      <c r="K10" s="14" t="s">
        <v>30</v>
      </c>
      <c r="L10" s="3"/>
      <c r="M10" s="2"/>
      <c r="N10" s="2"/>
      <c r="O10" s="2"/>
    </row>
    <row r="11" spans="3:15" x14ac:dyDescent="0.25">
      <c r="C11" s="24" t="s">
        <v>40</v>
      </c>
      <c r="D11" s="2"/>
      <c r="E11" s="13" t="s">
        <v>17</v>
      </c>
      <c r="F11" s="13"/>
      <c r="G11" s="29"/>
      <c r="I11" s="13" t="s">
        <v>28</v>
      </c>
      <c r="J11" s="13" t="s">
        <v>7</v>
      </c>
      <c r="K11" s="2"/>
      <c r="L11" s="2"/>
      <c r="M11" s="2"/>
      <c r="N11" s="2"/>
      <c r="O11" s="2"/>
    </row>
    <row r="12" spans="3:15" x14ac:dyDescent="0.25">
      <c r="C12" s="24" t="s">
        <v>41</v>
      </c>
      <c r="E12" s="13" t="s">
        <v>18</v>
      </c>
      <c r="F12" s="13" t="s">
        <v>20</v>
      </c>
      <c r="G12" s="29">
        <v>25729</v>
      </c>
      <c r="H12" s="13" t="s">
        <v>25</v>
      </c>
      <c r="I12" s="15" t="s">
        <v>34</v>
      </c>
      <c r="J12" s="13" t="s">
        <v>13</v>
      </c>
      <c r="K12" s="12" t="s">
        <v>22</v>
      </c>
    </row>
    <row r="13" spans="3:15" x14ac:dyDescent="0.25">
      <c r="C13" s="24" t="s">
        <v>42</v>
      </c>
      <c r="E13" s="13" t="s">
        <v>19</v>
      </c>
      <c r="F13" s="13" t="s">
        <v>20</v>
      </c>
      <c r="G13" s="29">
        <v>28224</v>
      </c>
      <c r="H13" s="13"/>
      <c r="I13" s="15" t="s">
        <v>34</v>
      </c>
      <c r="J13" s="13"/>
      <c r="K13" s="12"/>
    </row>
    <row r="14" spans="3:15" x14ac:dyDescent="0.25">
      <c r="C14" s="24" t="s">
        <v>43</v>
      </c>
      <c r="E14" s="13" t="s">
        <v>99</v>
      </c>
      <c r="F14" s="13" t="s">
        <v>21</v>
      </c>
      <c r="G14" s="29"/>
      <c r="H14" s="13" t="s">
        <v>24</v>
      </c>
      <c r="I14" s="15" t="s">
        <v>33</v>
      </c>
      <c r="J14" s="13"/>
      <c r="K14" s="12" t="s">
        <v>23</v>
      </c>
    </row>
    <row r="15" spans="3:15" x14ac:dyDescent="0.25">
      <c r="C15" s="24" t="s">
        <v>44</v>
      </c>
      <c r="E15" s="13" t="s">
        <v>100</v>
      </c>
      <c r="F15" s="13" t="s">
        <v>21</v>
      </c>
      <c r="G15" s="29"/>
      <c r="H15" s="13" t="s">
        <v>32</v>
      </c>
      <c r="I15" s="15" t="s">
        <v>33</v>
      </c>
      <c r="J15" s="13"/>
      <c r="K15" s="12" t="s">
        <v>31</v>
      </c>
    </row>
    <row r="16" spans="3:15" x14ac:dyDescent="0.25">
      <c r="J16" s="8"/>
    </row>
    <row r="18" spans="10:10" x14ac:dyDescent="0.25">
      <c r="J18" s="8"/>
    </row>
    <row r="20" spans="10:10" x14ac:dyDescent="0.25">
      <c r="J20" s="8"/>
    </row>
  </sheetData>
  <mergeCells count="1">
    <mergeCell ref="E3:J3"/>
  </mergeCells>
  <hyperlinks>
    <hyperlink ref="K9" r:id="rId1" display="mar4co.suedkamp@ewetel.net" xr:uid="{00000000-0004-0000-0A00-000000000000}"/>
    <hyperlink ref="K12" r:id="rId2" xr:uid="{00000000-0004-0000-0A00-000001000000}"/>
    <hyperlink ref="K14" r:id="rId3" xr:uid="{00000000-0004-0000-0A00-000002000000}"/>
    <hyperlink ref="K10" r:id="rId4" xr:uid="{00000000-0004-0000-0A00-000003000000}"/>
    <hyperlink ref="K15" r:id="rId5" xr:uid="{00000000-0004-0000-0A00-000004000000}"/>
  </hyperlinks>
  <pageMargins left="0.7" right="0.7" top="0.78740157499999996" bottom="0.78740157499999996" header="0.3" footer="0.3"/>
  <pageSetup paperSize="9"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5:D71"/>
  <sheetViews>
    <sheetView zoomScale="70" zoomScaleNormal="80" zoomScaleSheetLayoutView="50" zoomScalePageLayoutView="70" workbookViewId="0">
      <selection activeCell="H31" sqref="H31"/>
    </sheetView>
  </sheetViews>
  <sheetFormatPr baseColWidth="10" defaultRowHeight="15" x14ac:dyDescent="0.25"/>
  <cols>
    <col min="1" max="1" width="7.140625" style="16" customWidth="1"/>
    <col min="2" max="2" width="119.140625" style="18" customWidth="1"/>
    <col min="3" max="3" width="4" style="16" customWidth="1"/>
    <col min="4" max="4" width="7.5703125" style="16" customWidth="1"/>
    <col min="5" max="256" width="11.42578125" style="16"/>
    <col min="257" max="257" width="6.85546875" style="16" customWidth="1"/>
    <col min="258" max="258" width="149.28515625" style="16" customWidth="1"/>
    <col min="259" max="259" width="9.28515625" style="16" customWidth="1"/>
    <col min="260" max="260" width="9" style="16" customWidth="1"/>
    <col min="261" max="512" width="11.42578125" style="16"/>
    <col min="513" max="513" width="6.85546875" style="16" customWidth="1"/>
    <col min="514" max="514" width="149.28515625" style="16" customWidth="1"/>
    <col min="515" max="515" width="9.28515625" style="16" customWidth="1"/>
    <col min="516" max="516" width="9" style="16" customWidth="1"/>
    <col min="517" max="768" width="11.42578125" style="16"/>
    <col min="769" max="769" width="6.85546875" style="16" customWidth="1"/>
    <col min="770" max="770" width="149.28515625" style="16" customWidth="1"/>
    <col min="771" max="771" width="9.28515625" style="16" customWidth="1"/>
    <col min="772" max="772" width="9" style="16" customWidth="1"/>
    <col min="773" max="1024" width="11.42578125" style="16"/>
    <col min="1025" max="1025" width="6.85546875" style="16" customWidth="1"/>
    <col min="1026" max="1026" width="149.28515625" style="16" customWidth="1"/>
    <col min="1027" max="1027" width="9.28515625" style="16" customWidth="1"/>
    <col min="1028" max="1028" width="9" style="16" customWidth="1"/>
    <col min="1029" max="1280" width="11.42578125" style="16"/>
    <col min="1281" max="1281" width="6.85546875" style="16" customWidth="1"/>
    <col min="1282" max="1282" width="149.28515625" style="16" customWidth="1"/>
    <col min="1283" max="1283" width="9.28515625" style="16" customWidth="1"/>
    <col min="1284" max="1284" width="9" style="16" customWidth="1"/>
    <col min="1285" max="1536" width="11.42578125" style="16"/>
    <col min="1537" max="1537" width="6.85546875" style="16" customWidth="1"/>
    <col min="1538" max="1538" width="149.28515625" style="16" customWidth="1"/>
    <col min="1539" max="1539" width="9.28515625" style="16" customWidth="1"/>
    <col min="1540" max="1540" width="9" style="16" customWidth="1"/>
    <col min="1541" max="1792" width="11.42578125" style="16"/>
    <col min="1793" max="1793" width="6.85546875" style="16" customWidth="1"/>
    <col min="1794" max="1794" width="149.28515625" style="16" customWidth="1"/>
    <col min="1795" max="1795" width="9.28515625" style="16" customWidth="1"/>
    <col min="1796" max="1796" width="9" style="16" customWidth="1"/>
    <col min="1797" max="2048" width="11.42578125" style="16"/>
    <col min="2049" max="2049" width="6.85546875" style="16" customWidth="1"/>
    <col min="2050" max="2050" width="149.28515625" style="16" customWidth="1"/>
    <col min="2051" max="2051" width="9.28515625" style="16" customWidth="1"/>
    <col min="2052" max="2052" width="9" style="16" customWidth="1"/>
    <col min="2053" max="2304" width="11.42578125" style="16"/>
    <col min="2305" max="2305" width="6.85546875" style="16" customWidth="1"/>
    <col min="2306" max="2306" width="149.28515625" style="16" customWidth="1"/>
    <col min="2307" max="2307" width="9.28515625" style="16" customWidth="1"/>
    <col min="2308" max="2308" width="9" style="16" customWidth="1"/>
    <col min="2309" max="2560" width="11.42578125" style="16"/>
    <col min="2561" max="2561" width="6.85546875" style="16" customWidth="1"/>
    <col min="2562" max="2562" width="149.28515625" style="16" customWidth="1"/>
    <col min="2563" max="2563" width="9.28515625" style="16" customWidth="1"/>
    <col min="2564" max="2564" width="9" style="16" customWidth="1"/>
    <col min="2565" max="2816" width="11.42578125" style="16"/>
    <col min="2817" max="2817" width="6.85546875" style="16" customWidth="1"/>
    <col min="2818" max="2818" width="149.28515625" style="16" customWidth="1"/>
    <col min="2819" max="2819" width="9.28515625" style="16" customWidth="1"/>
    <col min="2820" max="2820" width="9" style="16" customWidth="1"/>
    <col min="2821" max="3072" width="11.42578125" style="16"/>
    <col min="3073" max="3073" width="6.85546875" style="16" customWidth="1"/>
    <col min="3074" max="3074" width="149.28515625" style="16" customWidth="1"/>
    <col min="3075" max="3075" width="9.28515625" style="16" customWidth="1"/>
    <col min="3076" max="3076" width="9" style="16" customWidth="1"/>
    <col min="3077" max="3328" width="11.42578125" style="16"/>
    <col min="3329" max="3329" width="6.85546875" style="16" customWidth="1"/>
    <col min="3330" max="3330" width="149.28515625" style="16" customWidth="1"/>
    <col min="3331" max="3331" width="9.28515625" style="16" customWidth="1"/>
    <col min="3332" max="3332" width="9" style="16" customWidth="1"/>
    <col min="3333" max="3584" width="11.42578125" style="16"/>
    <col min="3585" max="3585" width="6.85546875" style="16" customWidth="1"/>
    <col min="3586" max="3586" width="149.28515625" style="16" customWidth="1"/>
    <col min="3587" max="3587" width="9.28515625" style="16" customWidth="1"/>
    <col min="3588" max="3588" width="9" style="16" customWidth="1"/>
    <col min="3589" max="3840" width="11.42578125" style="16"/>
    <col min="3841" max="3841" width="6.85546875" style="16" customWidth="1"/>
    <col min="3842" max="3842" width="149.28515625" style="16" customWidth="1"/>
    <col min="3843" max="3843" width="9.28515625" style="16" customWidth="1"/>
    <col min="3844" max="3844" width="9" style="16" customWidth="1"/>
    <col min="3845" max="4096" width="11.42578125" style="16"/>
    <col min="4097" max="4097" width="6.85546875" style="16" customWidth="1"/>
    <col min="4098" max="4098" width="149.28515625" style="16" customWidth="1"/>
    <col min="4099" max="4099" width="9.28515625" style="16" customWidth="1"/>
    <col min="4100" max="4100" width="9" style="16" customWidth="1"/>
    <col min="4101" max="4352" width="11.42578125" style="16"/>
    <col min="4353" max="4353" width="6.85546875" style="16" customWidth="1"/>
    <col min="4354" max="4354" width="149.28515625" style="16" customWidth="1"/>
    <col min="4355" max="4355" width="9.28515625" style="16" customWidth="1"/>
    <col min="4356" max="4356" width="9" style="16" customWidth="1"/>
    <col min="4357" max="4608" width="11.42578125" style="16"/>
    <col min="4609" max="4609" width="6.85546875" style="16" customWidth="1"/>
    <col min="4610" max="4610" width="149.28515625" style="16" customWidth="1"/>
    <col min="4611" max="4611" width="9.28515625" style="16" customWidth="1"/>
    <col min="4612" max="4612" width="9" style="16" customWidth="1"/>
    <col min="4613" max="4864" width="11.42578125" style="16"/>
    <col min="4865" max="4865" width="6.85546875" style="16" customWidth="1"/>
    <col min="4866" max="4866" width="149.28515625" style="16" customWidth="1"/>
    <col min="4867" max="4867" width="9.28515625" style="16" customWidth="1"/>
    <col min="4868" max="4868" width="9" style="16" customWidth="1"/>
    <col min="4869" max="5120" width="11.42578125" style="16"/>
    <col min="5121" max="5121" width="6.85546875" style="16" customWidth="1"/>
    <col min="5122" max="5122" width="149.28515625" style="16" customWidth="1"/>
    <col min="5123" max="5123" width="9.28515625" style="16" customWidth="1"/>
    <col min="5124" max="5124" width="9" style="16" customWidth="1"/>
    <col min="5125" max="5376" width="11.42578125" style="16"/>
    <col min="5377" max="5377" width="6.85546875" style="16" customWidth="1"/>
    <col min="5378" max="5378" width="149.28515625" style="16" customWidth="1"/>
    <col min="5379" max="5379" width="9.28515625" style="16" customWidth="1"/>
    <col min="5380" max="5380" width="9" style="16" customWidth="1"/>
    <col min="5381" max="5632" width="11.42578125" style="16"/>
    <col min="5633" max="5633" width="6.85546875" style="16" customWidth="1"/>
    <col min="5634" max="5634" width="149.28515625" style="16" customWidth="1"/>
    <col min="5635" max="5635" width="9.28515625" style="16" customWidth="1"/>
    <col min="5636" max="5636" width="9" style="16" customWidth="1"/>
    <col min="5637" max="5888" width="11.42578125" style="16"/>
    <col min="5889" max="5889" width="6.85546875" style="16" customWidth="1"/>
    <col min="5890" max="5890" width="149.28515625" style="16" customWidth="1"/>
    <col min="5891" max="5891" width="9.28515625" style="16" customWidth="1"/>
    <col min="5892" max="5892" width="9" style="16" customWidth="1"/>
    <col min="5893" max="6144" width="11.42578125" style="16"/>
    <col min="6145" max="6145" width="6.85546875" style="16" customWidth="1"/>
    <col min="6146" max="6146" width="149.28515625" style="16" customWidth="1"/>
    <col min="6147" max="6147" width="9.28515625" style="16" customWidth="1"/>
    <col min="6148" max="6148" width="9" style="16" customWidth="1"/>
    <col min="6149" max="6400" width="11.42578125" style="16"/>
    <col min="6401" max="6401" width="6.85546875" style="16" customWidth="1"/>
    <col min="6402" max="6402" width="149.28515625" style="16" customWidth="1"/>
    <col min="6403" max="6403" width="9.28515625" style="16" customWidth="1"/>
    <col min="6404" max="6404" width="9" style="16" customWidth="1"/>
    <col min="6405" max="6656" width="11.42578125" style="16"/>
    <col min="6657" max="6657" width="6.85546875" style="16" customWidth="1"/>
    <col min="6658" max="6658" width="149.28515625" style="16" customWidth="1"/>
    <col min="6659" max="6659" width="9.28515625" style="16" customWidth="1"/>
    <col min="6660" max="6660" width="9" style="16" customWidth="1"/>
    <col min="6661" max="6912" width="11.42578125" style="16"/>
    <col min="6913" max="6913" width="6.85546875" style="16" customWidth="1"/>
    <col min="6914" max="6914" width="149.28515625" style="16" customWidth="1"/>
    <col min="6915" max="6915" width="9.28515625" style="16" customWidth="1"/>
    <col min="6916" max="6916" width="9" style="16" customWidth="1"/>
    <col min="6917" max="7168" width="11.42578125" style="16"/>
    <col min="7169" max="7169" width="6.85546875" style="16" customWidth="1"/>
    <col min="7170" max="7170" width="149.28515625" style="16" customWidth="1"/>
    <col min="7171" max="7171" width="9.28515625" style="16" customWidth="1"/>
    <col min="7172" max="7172" width="9" style="16" customWidth="1"/>
    <col min="7173" max="7424" width="11.42578125" style="16"/>
    <col min="7425" max="7425" width="6.85546875" style="16" customWidth="1"/>
    <col min="7426" max="7426" width="149.28515625" style="16" customWidth="1"/>
    <col min="7427" max="7427" width="9.28515625" style="16" customWidth="1"/>
    <col min="7428" max="7428" width="9" style="16" customWidth="1"/>
    <col min="7429" max="7680" width="11.42578125" style="16"/>
    <col min="7681" max="7681" width="6.85546875" style="16" customWidth="1"/>
    <col min="7682" max="7682" width="149.28515625" style="16" customWidth="1"/>
    <col min="7683" max="7683" width="9.28515625" style="16" customWidth="1"/>
    <col min="7684" max="7684" width="9" style="16" customWidth="1"/>
    <col min="7685" max="7936" width="11.42578125" style="16"/>
    <col min="7937" max="7937" width="6.85546875" style="16" customWidth="1"/>
    <col min="7938" max="7938" width="149.28515625" style="16" customWidth="1"/>
    <col min="7939" max="7939" width="9.28515625" style="16" customWidth="1"/>
    <col min="7940" max="7940" width="9" style="16" customWidth="1"/>
    <col min="7941" max="8192" width="11.42578125" style="16"/>
    <col min="8193" max="8193" width="6.85546875" style="16" customWidth="1"/>
    <col min="8194" max="8194" width="149.28515625" style="16" customWidth="1"/>
    <col min="8195" max="8195" width="9.28515625" style="16" customWidth="1"/>
    <col min="8196" max="8196" width="9" style="16" customWidth="1"/>
    <col min="8197" max="8448" width="11.42578125" style="16"/>
    <col min="8449" max="8449" width="6.85546875" style="16" customWidth="1"/>
    <col min="8450" max="8450" width="149.28515625" style="16" customWidth="1"/>
    <col min="8451" max="8451" width="9.28515625" style="16" customWidth="1"/>
    <col min="8452" max="8452" width="9" style="16" customWidth="1"/>
    <col min="8453" max="8704" width="11.42578125" style="16"/>
    <col min="8705" max="8705" width="6.85546875" style="16" customWidth="1"/>
    <col min="8706" max="8706" width="149.28515625" style="16" customWidth="1"/>
    <col min="8707" max="8707" width="9.28515625" style="16" customWidth="1"/>
    <col min="8708" max="8708" width="9" style="16" customWidth="1"/>
    <col min="8709" max="8960" width="11.42578125" style="16"/>
    <col min="8961" max="8961" width="6.85546875" style="16" customWidth="1"/>
    <col min="8962" max="8962" width="149.28515625" style="16" customWidth="1"/>
    <col min="8963" max="8963" width="9.28515625" style="16" customWidth="1"/>
    <col min="8964" max="8964" width="9" style="16" customWidth="1"/>
    <col min="8965" max="9216" width="11.42578125" style="16"/>
    <col min="9217" max="9217" width="6.85546875" style="16" customWidth="1"/>
    <col min="9218" max="9218" width="149.28515625" style="16" customWidth="1"/>
    <col min="9219" max="9219" width="9.28515625" style="16" customWidth="1"/>
    <col min="9220" max="9220" width="9" style="16" customWidth="1"/>
    <col min="9221" max="9472" width="11.42578125" style="16"/>
    <col min="9473" max="9473" width="6.85546875" style="16" customWidth="1"/>
    <col min="9474" max="9474" width="149.28515625" style="16" customWidth="1"/>
    <col min="9475" max="9475" width="9.28515625" style="16" customWidth="1"/>
    <col min="9476" max="9476" width="9" style="16" customWidth="1"/>
    <col min="9477" max="9728" width="11.42578125" style="16"/>
    <col min="9729" max="9729" width="6.85546875" style="16" customWidth="1"/>
    <col min="9730" max="9730" width="149.28515625" style="16" customWidth="1"/>
    <col min="9731" max="9731" width="9.28515625" style="16" customWidth="1"/>
    <col min="9732" max="9732" width="9" style="16" customWidth="1"/>
    <col min="9733" max="9984" width="11.42578125" style="16"/>
    <col min="9985" max="9985" width="6.85546875" style="16" customWidth="1"/>
    <col min="9986" max="9986" width="149.28515625" style="16" customWidth="1"/>
    <col min="9987" max="9987" width="9.28515625" style="16" customWidth="1"/>
    <col min="9988" max="9988" width="9" style="16" customWidth="1"/>
    <col min="9989" max="10240" width="11.42578125" style="16"/>
    <col min="10241" max="10241" width="6.85546875" style="16" customWidth="1"/>
    <col min="10242" max="10242" width="149.28515625" style="16" customWidth="1"/>
    <col min="10243" max="10243" width="9.28515625" style="16" customWidth="1"/>
    <col min="10244" max="10244" width="9" style="16" customWidth="1"/>
    <col min="10245" max="10496" width="11.42578125" style="16"/>
    <col min="10497" max="10497" width="6.85546875" style="16" customWidth="1"/>
    <col min="10498" max="10498" width="149.28515625" style="16" customWidth="1"/>
    <col min="10499" max="10499" width="9.28515625" style="16" customWidth="1"/>
    <col min="10500" max="10500" width="9" style="16" customWidth="1"/>
    <col min="10501" max="10752" width="11.42578125" style="16"/>
    <col min="10753" max="10753" width="6.85546875" style="16" customWidth="1"/>
    <col min="10754" max="10754" width="149.28515625" style="16" customWidth="1"/>
    <col min="10755" max="10755" width="9.28515625" style="16" customWidth="1"/>
    <col min="10756" max="10756" width="9" style="16" customWidth="1"/>
    <col min="10757" max="11008" width="11.42578125" style="16"/>
    <col min="11009" max="11009" width="6.85546875" style="16" customWidth="1"/>
    <col min="11010" max="11010" width="149.28515625" style="16" customWidth="1"/>
    <col min="11011" max="11011" width="9.28515625" style="16" customWidth="1"/>
    <col min="11012" max="11012" width="9" style="16" customWidth="1"/>
    <col min="11013" max="11264" width="11.42578125" style="16"/>
    <col min="11265" max="11265" width="6.85546875" style="16" customWidth="1"/>
    <col min="11266" max="11266" width="149.28515625" style="16" customWidth="1"/>
    <col min="11267" max="11267" width="9.28515625" style="16" customWidth="1"/>
    <col min="11268" max="11268" width="9" style="16" customWidth="1"/>
    <col min="11269" max="11520" width="11.42578125" style="16"/>
    <col min="11521" max="11521" width="6.85546875" style="16" customWidth="1"/>
    <col min="11522" max="11522" width="149.28515625" style="16" customWidth="1"/>
    <col min="11523" max="11523" width="9.28515625" style="16" customWidth="1"/>
    <col min="11524" max="11524" width="9" style="16" customWidth="1"/>
    <col min="11525" max="11776" width="11.42578125" style="16"/>
    <col min="11777" max="11777" width="6.85546875" style="16" customWidth="1"/>
    <col min="11778" max="11778" width="149.28515625" style="16" customWidth="1"/>
    <col min="11779" max="11779" width="9.28515625" style="16" customWidth="1"/>
    <col min="11780" max="11780" width="9" style="16" customWidth="1"/>
    <col min="11781" max="12032" width="11.42578125" style="16"/>
    <col min="12033" max="12033" width="6.85546875" style="16" customWidth="1"/>
    <col min="12034" max="12034" width="149.28515625" style="16" customWidth="1"/>
    <col min="12035" max="12035" width="9.28515625" style="16" customWidth="1"/>
    <col min="12036" max="12036" width="9" style="16" customWidth="1"/>
    <col min="12037" max="12288" width="11.42578125" style="16"/>
    <col min="12289" max="12289" width="6.85546875" style="16" customWidth="1"/>
    <col min="12290" max="12290" width="149.28515625" style="16" customWidth="1"/>
    <col min="12291" max="12291" width="9.28515625" style="16" customWidth="1"/>
    <col min="12292" max="12292" width="9" style="16" customWidth="1"/>
    <col min="12293" max="12544" width="11.42578125" style="16"/>
    <col min="12545" max="12545" width="6.85546875" style="16" customWidth="1"/>
    <col min="12546" max="12546" width="149.28515625" style="16" customWidth="1"/>
    <col min="12547" max="12547" width="9.28515625" style="16" customWidth="1"/>
    <col min="12548" max="12548" width="9" style="16" customWidth="1"/>
    <col min="12549" max="12800" width="11.42578125" style="16"/>
    <col min="12801" max="12801" width="6.85546875" style="16" customWidth="1"/>
    <col min="12802" max="12802" width="149.28515625" style="16" customWidth="1"/>
    <col min="12803" max="12803" width="9.28515625" style="16" customWidth="1"/>
    <col min="12804" max="12804" width="9" style="16" customWidth="1"/>
    <col min="12805" max="13056" width="11.42578125" style="16"/>
    <col min="13057" max="13057" width="6.85546875" style="16" customWidth="1"/>
    <col min="13058" max="13058" width="149.28515625" style="16" customWidth="1"/>
    <col min="13059" max="13059" width="9.28515625" style="16" customWidth="1"/>
    <col min="13060" max="13060" width="9" style="16" customWidth="1"/>
    <col min="13061" max="13312" width="11.42578125" style="16"/>
    <col min="13313" max="13313" width="6.85546875" style="16" customWidth="1"/>
    <col min="13314" max="13314" width="149.28515625" style="16" customWidth="1"/>
    <col min="13315" max="13315" width="9.28515625" style="16" customWidth="1"/>
    <col min="13316" max="13316" width="9" style="16" customWidth="1"/>
    <col min="13317" max="13568" width="11.42578125" style="16"/>
    <col min="13569" max="13569" width="6.85546875" style="16" customWidth="1"/>
    <col min="13570" max="13570" width="149.28515625" style="16" customWidth="1"/>
    <col min="13571" max="13571" width="9.28515625" style="16" customWidth="1"/>
    <col min="13572" max="13572" width="9" style="16" customWidth="1"/>
    <col min="13573" max="13824" width="11.42578125" style="16"/>
    <col min="13825" max="13825" width="6.85546875" style="16" customWidth="1"/>
    <col min="13826" max="13826" width="149.28515625" style="16" customWidth="1"/>
    <col min="13827" max="13827" width="9.28515625" style="16" customWidth="1"/>
    <col min="13828" max="13828" width="9" style="16" customWidth="1"/>
    <col min="13829" max="14080" width="11.42578125" style="16"/>
    <col min="14081" max="14081" width="6.85546875" style="16" customWidth="1"/>
    <col min="14082" max="14082" width="149.28515625" style="16" customWidth="1"/>
    <col min="14083" max="14083" width="9.28515625" style="16" customWidth="1"/>
    <col min="14084" max="14084" width="9" style="16" customWidth="1"/>
    <col min="14085" max="14336" width="11.42578125" style="16"/>
    <col min="14337" max="14337" width="6.85546875" style="16" customWidth="1"/>
    <col min="14338" max="14338" width="149.28515625" style="16" customWidth="1"/>
    <col min="14339" max="14339" width="9.28515625" style="16" customWidth="1"/>
    <col min="14340" max="14340" width="9" style="16" customWidth="1"/>
    <col min="14341" max="14592" width="11.42578125" style="16"/>
    <col min="14593" max="14593" width="6.85546875" style="16" customWidth="1"/>
    <col min="14594" max="14594" width="149.28515625" style="16" customWidth="1"/>
    <col min="14595" max="14595" width="9.28515625" style="16" customWidth="1"/>
    <col min="14596" max="14596" width="9" style="16" customWidth="1"/>
    <col min="14597" max="14848" width="11.42578125" style="16"/>
    <col min="14849" max="14849" width="6.85546875" style="16" customWidth="1"/>
    <col min="14850" max="14850" width="149.28515625" style="16" customWidth="1"/>
    <col min="14851" max="14851" width="9.28515625" style="16" customWidth="1"/>
    <col min="14852" max="14852" width="9" style="16" customWidth="1"/>
    <col min="14853" max="15104" width="11.42578125" style="16"/>
    <col min="15105" max="15105" width="6.85546875" style="16" customWidth="1"/>
    <col min="15106" max="15106" width="149.28515625" style="16" customWidth="1"/>
    <col min="15107" max="15107" width="9.28515625" style="16" customWidth="1"/>
    <col min="15108" max="15108" width="9" style="16" customWidth="1"/>
    <col min="15109" max="15360" width="11.42578125" style="16"/>
    <col min="15361" max="15361" width="6.85546875" style="16" customWidth="1"/>
    <col min="15362" max="15362" width="149.28515625" style="16" customWidth="1"/>
    <col min="15363" max="15363" width="9.28515625" style="16" customWidth="1"/>
    <col min="15364" max="15364" width="9" style="16" customWidth="1"/>
    <col min="15365" max="15616" width="11.42578125" style="16"/>
    <col min="15617" max="15617" width="6.85546875" style="16" customWidth="1"/>
    <col min="15618" max="15618" width="149.28515625" style="16" customWidth="1"/>
    <col min="15619" max="15619" width="9.28515625" style="16" customWidth="1"/>
    <col min="15620" max="15620" width="9" style="16" customWidth="1"/>
    <col min="15621" max="15872" width="11.42578125" style="16"/>
    <col min="15873" max="15873" width="6.85546875" style="16" customWidth="1"/>
    <col min="15874" max="15874" width="149.28515625" style="16" customWidth="1"/>
    <col min="15875" max="15875" width="9.28515625" style="16" customWidth="1"/>
    <col min="15876" max="15876" width="9" style="16" customWidth="1"/>
    <col min="15877" max="16128" width="11.42578125" style="16"/>
    <col min="16129" max="16129" width="6.85546875" style="16" customWidth="1"/>
    <col min="16130" max="16130" width="149.28515625" style="16" customWidth="1"/>
    <col min="16131" max="16131" width="9.28515625" style="16" customWidth="1"/>
    <col min="16132" max="16132" width="9" style="16" customWidth="1"/>
    <col min="16133" max="16384" width="11.42578125" style="16"/>
  </cols>
  <sheetData>
    <row r="5" spans="2:2" ht="23.25" x14ac:dyDescent="0.35">
      <c r="B5" s="17" t="s">
        <v>36</v>
      </c>
    </row>
    <row r="7" spans="2:2" ht="17.25" x14ac:dyDescent="0.25">
      <c r="B7" s="19" t="s">
        <v>101</v>
      </c>
    </row>
    <row r="9" spans="2:2" ht="17.25" x14ac:dyDescent="0.25">
      <c r="B9" s="20" t="s">
        <v>37</v>
      </c>
    </row>
    <row r="11" spans="2:2" ht="17.25" x14ac:dyDescent="0.25">
      <c r="B11" s="20" t="s">
        <v>49</v>
      </c>
    </row>
    <row r="13" spans="2:2" ht="9.75" customHeight="1" x14ac:dyDescent="0.25"/>
    <row r="14" spans="2:2" ht="8.25" customHeight="1" x14ac:dyDescent="0.25"/>
    <row r="15" spans="2:2" ht="17.25" x14ac:dyDescent="0.25">
      <c r="B15" s="19" t="s">
        <v>48</v>
      </c>
    </row>
    <row r="17" spans="2:2" ht="34.5" x14ac:dyDescent="0.25">
      <c r="B17" s="20" t="s">
        <v>92</v>
      </c>
    </row>
    <row r="18" spans="2:2" ht="9.75" customHeight="1" x14ac:dyDescent="0.25"/>
    <row r="19" spans="2:2" ht="34.5" x14ac:dyDescent="0.25">
      <c r="B19" s="20" t="s">
        <v>51</v>
      </c>
    </row>
    <row r="20" spans="2:2" ht="9.75" customHeight="1" x14ac:dyDescent="0.25"/>
    <row r="21" spans="2:2" ht="17.25" x14ac:dyDescent="0.25">
      <c r="B21" s="20" t="s">
        <v>102</v>
      </c>
    </row>
    <row r="22" spans="2:2" ht="17.25" x14ac:dyDescent="0.25">
      <c r="B22" s="20" t="s">
        <v>103</v>
      </c>
    </row>
    <row r="23" spans="2:2" ht="17.25" x14ac:dyDescent="0.25">
      <c r="B23" s="20" t="s">
        <v>114</v>
      </c>
    </row>
    <row r="24" spans="2:2" ht="17.25" x14ac:dyDescent="0.25">
      <c r="B24" s="20" t="s">
        <v>104</v>
      </c>
    </row>
    <row r="25" spans="2:2" ht="21" customHeight="1" x14ac:dyDescent="0.25">
      <c r="B25" s="20" t="s">
        <v>115</v>
      </c>
    </row>
    <row r="26" spans="2:2" ht="20.25" customHeight="1" x14ac:dyDescent="0.25">
      <c r="B26" s="20" t="s">
        <v>116</v>
      </c>
    </row>
    <row r="27" spans="2:2" ht="8.25" customHeight="1" x14ac:dyDescent="0.25"/>
    <row r="28" spans="2:2" ht="20.25" customHeight="1" x14ac:dyDescent="0.25">
      <c r="B28" s="20" t="s">
        <v>50</v>
      </c>
    </row>
    <row r="29" spans="2:2" ht="8.25" customHeight="1" x14ac:dyDescent="0.25"/>
    <row r="31" spans="2:2" ht="17.25" x14ac:dyDescent="0.25">
      <c r="B31" s="19" t="s">
        <v>60</v>
      </c>
    </row>
    <row r="32" spans="2:2" x14ac:dyDescent="0.25">
      <c r="B32" s="21"/>
    </row>
    <row r="33" spans="2:2" ht="34.5" x14ac:dyDescent="0.25">
      <c r="B33" s="20" t="s">
        <v>91</v>
      </c>
    </row>
    <row r="35" spans="2:2" ht="17.25" x14ac:dyDescent="0.25">
      <c r="B35" s="20" t="s">
        <v>52</v>
      </c>
    </row>
    <row r="36" spans="2:2" ht="17.25" x14ac:dyDescent="0.25">
      <c r="B36" s="20" t="s">
        <v>54</v>
      </c>
    </row>
    <row r="37" spans="2:2" ht="17.25" x14ac:dyDescent="0.25">
      <c r="B37" s="20" t="s">
        <v>105</v>
      </c>
    </row>
    <row r="38" spans="2:2" ht="17.25" x14ac:dyDescent="0.25">
      <c r="B38" s="20" t="s">
        <v>53</v>
      </c>
    </row>
    <row r="40" spans="2:2" ht="15.75" customHeight="1" x14ac:dyDescent="0.25">
      <c r="B40" s="20" t="s">
        <v>109</v>
      </c>
    </row>
    <row r="41" spans="2:2" ht="17.25" x14ac:dyDescent="0.25">
      <c r="B41" s="20"/>
    </row>
    <row r="42" spans="2:2" ht="17.25" x14ac:dyDescent="0.25">
      <c r="B42" s="20" t="s">
        <v>110</v>
      </c>
    </row>
    <row r="43" spans="2:2" ht="17.25" x14ac:dyDescent="0.25">
      <c r="B43" s="20" t="s">
        <v>106</v>
      </c>
    </row>
    <row r="44" spans="2:2" ht="17.25" x14ac:dyDescent="0.25">
      <c r="B44" s="20"/>
    </row>
    <row r="45" spans="2:2" ht="17.25" x14ac:dyDescent="0.25">
      <c r="B45" s="20" t="s">
        <v>111</v>
      </c>
    </row>
    <row r="46" spans="2:2" ht="17.25" x14ac:dyDescent="0.25">
      <c r="B46" s="20" t="s">
        <v>108</v>
      </c>
    </row>
    <row r="47" spans="2:2" ht="51.75" x14ac:dyDescent="0.25">
      <c r="B47" s="20" t="s">
        <v>107</v>
      </c>
    </row>
    <row r="49" spans="2:4" ht="17.25" x14ac:dyDescent="0.25">
      <c r="B49" s="20" t="s">
        <v>55</v>
      </c>
    </row>
    <row r="53" spans="2:4" ht="17.25" x14ac:dyDescent="0.25">
      <c r="B53" s="20" t="s">
        <v>35</v>
      </c>
    </row>
    <row r="55" spans="2:4" ht="17.25" x14ac:dyDescent="0.25">
      <c r="B55" s="20" t="s">
        <v>57</v>
      </c>
      <c r="C55" s="20"/>
      <c r="D55" s="22"/>
    </row>
    <row r="56" spans="2:4" ht="17.25" x14ac:dyDescent="0.25">
      <c r="B56" s="20" t="s">
        <v>93</v>
      </c>
      <c r="C56" s="20"/>
      <c r="D56" s="22"/>
    </row>
    <row r="57" spans="2:4" ht="17.25" x14ac:dyDescent="0.25">
      <c r="B57" s="20" t="s">
        <v>94</v>
      </c>
      <c r="C57" s="20"/>
      <c r="D57" s="22"/>
    </row>
    <row r="58" spans="2:4" ht="17.25" x14ac:dyDescent="0.25">
      <c r="B58" s="20" t="s">
        <v>59</v>
      </c>
      <c r="C58" s="20"/>
      <c r="D58" s="22"/>
    </row>
    <row r="59" spans="2:4" ht="17.25" x14ac:dyDescent="0.25">
      <c r="B59" s="20" t="s">
        <v>95</v>
      </c>
      <c r="C59" s="20"/>
      <c r="D59" s="22"/>
    </row>
    <row r="60" spans="2:4" ht="17.25" x14ac:dyDescent="0.25">
      <c r="B60" s="20" t="s">
        <v>58</v>
      </c>
      <c r="C60" s="20"/>
      <c r="D60" s="22"/>
    </row>
    <row r="61" spans="2:4" ht="17.25" x14ac:dyDescent="0.25">
      <c r="B61" s="20" t="s">
        <v>56</v>
      </c>
      <c r="C61" s="20"/>
    </row>
    <row r="62" spans="2:4" ht="17.25" x14ac:dyDescent="0.25">
      <c r="B62" s="20" t="s">
        <v>96</v>
      </c>
      <c r="C62" s="18"/>
    </row>
    <row r="71" spans="2:2" x14ac:dyDescent="0.25">
      <c r="B71" s="23"/>
    </row>
  </sheetData>
  <sortState ref="B51:B58">
    <sortCondition ref="B51"/>
  </sortState>
  <pageMargins left="1.0702380952380952" right="0.25" top="0.39672619047619045" bottom="0.75" header="0.3" footer="0.3"/>
  <pageSetup paperSize="9" scale="6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10"/>
  <sheetViews>
    <sheetView workbookViewId="0">
      <selection activeCell="C9" sqref="C9"/>
    </sheetView>
  </sheetViews>
  <sheetFormatPr baseColWidth="10" defaultRowHeight="15" x14ac:dyDescent="0.25"/>
  <cols>
    <col min="1" max="1" width="23" customWidth="1"/>
    <col min="6" max="6" width="13.5703125" customWidth="1"/>
  </cols>
  <sheetData>
    <row r="1" spans="2:7" x14ac:dyDescent="0.25">
      <c r="B1" t="s">
        <v>80</v>
      </c>
      <c r="C1">
        <v>19.5</v>
      </c>
    </row>
    <row r="2" spans="2:7" x14ac:dyDescent="0.25">
      <c r="B2" s="30" t="s">
        <v>61</v>
      </c>
      <c r="C2">
        <v>5</v>
      </c>
      <c r="F2" t="s">
        <v>45</v>
      </c>
      <c r="G2" t="s">
        <v>67</v>
      </c>
    </row>
    <row r="3" spans="2:7" x14ac:dyDescent="0.25">
      <c r="B3" s="30" t="s">
        <v>62</v>
      </c>
      <c r="C3">
        <v>5</v>
      </c>
      <c r="F3" t="s">
        <v>70</v>
      </c>
      <c r="G3" t="s">
        <v>68</v>
      </c>
    </row>
    <row r="4" spans="2:7" x14ac:dyDescent="0.25">
      <c r="B4" s="30" t="s">
        <v>63</v>
      </c>
      <c r="C4">
        <v>0.1</v>
      </c>
      <c r="F4" t="s">
        <v>71</v>
      </c>
      <c r="G4" t="s">
        <v>69</v>
      </c>
    </row>
    <row r="5" spans="2:7" x14ac:dyDescent="0.25">
      <c r="B5" s="30" t="s">
        <v>66</v>
      </c>
      <c r="C5">
        <v>0.1</v>
      </c>
    </row>
    <row r="6" spans="2:7" x14ac:dyDescent="0.25">
      <c r="B6" s="30" t="s">
        <v>64</v>
      </c>
      <c r="C6">
        <v>0.5</v>
      </c>
    </row>
    <row r="7" spans="2:7" x14ac:dyDescent="0.25">
      <c r="B7" s="30" t="s">
        <v>65</v>
      </c>
      <c r="C7">
        <v>0.5</v>
      </c>
    </row>
    <row r="8" spans="2:7" x14ac:dyDescent="0.25">
      <c r="B8" s="30" t="s">
        <v>129</v>
      </c>
      <c r="C8">
        <v>0.5</v>
      </c>
    </row>
    <row r="9" spans="2:7" x14ac:dyDescent="0.25">
      <c r="B9" s="30"/>
    </row>
    <row r="10" spans="2:7" x14ac:dyDescent="0.25">
      <c r="B10" s="30"/>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9"/>
  <sheetViews>
    <sheetView zoomScale="80" zoomScaleNormal="80" zoomScalePageLayoutView="40" workbookViewId="0">
      <selection activeCell="C4" sqref="C4"/>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31"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Vorlage</v>
      </c>
      <c r="C2" s="38"/>
      <c r="D2" s="39" t="s">
        <v>78</v>
      </c>
      <c r="E2" s="39" t="s">
        <v>74</v>
      </c>
      <c r="F2" s="40" t="s">
        <v>77</v>
      </c>
      <c r="G2" s="39" t="s">
        <v>76</v>
      </c>
      <c r="H2" s="39" t="s">
        <v>65</v>
      </c>
      <c r="I2" s="39" t="s">
        <v>128</v>
      </c>
      <c r="J2" s="40" t="s">
        <v>118</v>
      </c>
      <c r="K2" s="69"/>
      <c r="L2" s="69"/>
      <c r="N2" s="142" t="s">
        <v>84</v>
      </c>
      <c r="O2" s="143"/>
      <c r="P2" s="142" t="s">
        <v>85</v>
      </c>
      <c r="Q2" s="143"/>
      <c r="R2" s="68" t="s">
        <v>86</v>
      </c>
      <c r="S2" s="140" t="s">
        <v>87</v>
      </c>
      <c r="T2" s="141"/>
      <c r="U2" s="140" t="s">
        <v>88</v>
      </c>
      <c r="V2" s="141"/>
      <c r="W2" s="78" t="s">
        <v>90</v>
      </c>
      <c r="X2" s="140"/>
      <c r="Y2" s="141"/>
      <c r="Z2" s="140"/>
      <c r="AA2" s="141"/>
      <c r="AB2" s="140"/>
      <c r="AC2" s="141"/>
      <c r="AD2" s="140"/>
      <c r="AE2" s="141"/>
      <c r="AF2" s="140"/>
      <c r="AG2" s="141"/>
    </row>
    <row r="3" spans="1:33" ht="30" customHeight="1" x14ac:dyDescent="0.25">
      <c r="B3" s="79" t="str">
        <f>Mitglieder!C8</f>
        <v>Carmen</v>
      </c>
      <c r="C3" s="80"/>
      <c r="D3" s="81" t="str">
        <f>IF(C3="X",((E3*Steuerdaten!$C$4+F3*Steuerdaten!$C$5+((SUM($G$3:$G$16)-G3)*Steuerdaten!$C$6)+((SUM($H$3:$H$16)-H3)*Steuerdaten!$C$7)+I3*Steuerdaten!$C$8)*-1-J3-O3-Q3-R3-T3-V3-W3-Y3-AA3-AC3-AE3-AG3),"")</f>
        <v/>
      </c>
      <c r="E3" s="70"/>
      <c r="F3" s="70"/>
      <c r="G3" s="70"/>
      <c r="H3" s="70"/>
      <c r="I3" s="70"/>
      <c r="J3" s="71"/>
      <c r="K3" s="82"/>
      <c r="L3" s="83"/>
      <c r="M3" s="84"/>
      <c r="N3" s="85"/>
      <c r="O3" s="86"/>
      <c r="P3" s="85"/>
      <c r="Q3" s="86"/>
      <c r="R3" s="87"/>
      <c r="S3" s="88"/>
      <c r="T3" s="86"/>
      <c r="U3" s="88"/>
      <c r="V3" s="86"/>
      <c r="W3" s="89"/>
      <c r="X3" s="88"/>
      <c r="Y3" s="86"/>
      <c r="Z3" s="88"/>
      <c r="AA3" s="86"/>
      <c r="AB3" s="88"/>
      <c r="AC3" s="86"/>
      <c r="AD3" s="88"/>
      <c r="AE3" s="86"/>
      <c r="AF3" s="88"/>
      <c r="AG3" s="86"/>
    </row>
    <row r="4" spans="1:33" ht="30" customHeight="1" x14ac:dyDescent="0.25">
      <c r="B4" s="90" t="str">
        <f>Mitglieder!C9</f>
        <v>Marco</v>
      </c>
      <c r="C4" s="91"/>
      <c r="D4" s="92" t="str">
        <f>IF(C4="X",((E4*Steuerdaten!$C$4+F4*Steuerdaten!$C$5+((SUM($G$3:$G$16)-G4)*Steuerdaten!$C$6)+((SUM($H$3:$H$16)-H4)*Steuerdaten!$C$7)+I4*Steuerdaten!$C$8)*-1-J4-O4-Q4-R4-T4-V4-W4-Y4-AA4-AC4-AE4-AG4),"")</f>
        <v/>
      </c>
      <c r="E4" s="72"/>
      <c r="F4" s="72"/>
      <c r="G4" s="72"/>
      <c r="H4" s="72"/>
      <c r="I4" s="72"/>
      <c r="J4" s="73"/>
      <c r="K4" s="82"/>
      <c r="L4" s="83"/>
      <c r="M4" s="84"/>
      <c r="N4" s="93"/>
      <c r="O4" s="94"/>
      <c r="P4" s="93"/>
      <c r="Q4" s="94"/>
      <c r="R4" s="95"/>
      <c r="S4" s="96"/>
      <c r="T4" s="94"/>
      <c r="U4" s="96"/>
      <c r="V4" s="94"/>
      <c r="W4" s="97"/>
      <c r="X4" s="96"/>
      <c r="Y4" s="94"/>
      <c r="Z4" s="96"/>
      <c r="AA4" s="94"/>
      <c r="AB4" s="96"/>
      <c r="AC4" s="94"/>
      <c r="AD4" s="96"/>
      <c r="AE4" s="94"/>
      <c r="AF4" s="96"/>
      <c r="AG4" s="94"/>
    </row>
    <row r="5" spans="1:33" ht="30" customHeight="1" x14ac:dyDescent="0.25">
      <c r="B5" s="90" t="str">
        <f>Mitglieder!C10</f>
        <v>Joop</v>
      </c>
      <c r="C5" s="91"/>
      <c r="D5" s="92" t="str">
        <f>IF(C5="X",((E5*Steuerdaten!$C$4+F5*Steuerdaten!$C$5+((SUM($G$3:$G$16)-G5)*Steuerdaten!$C$6)+((SUM($H$3:$H$16)-H5)*Steuerdaten!$C$7)+I5*Steuerdaten!$C$8)*-1-J5-O5-Q5-R5-T5-V5-W5-Y5-AA5-AC5-AE5-AG5),"")</f>
        <v/>
      </c>
      <c r="E5" s="72"/>
      <c r="F5" s="72"/>
      <c r="G5" s="72"/>
      <c r="H5" s="72"/>
      <c r="I5" s="72"/>
      <c r="J5" s="73"/>
      <c r="K5" s="82"/>
      <c r="L5" s="83"/>
      <c r="M5" s="84"/>
      <c r="N5" s="93"/>
      <c r="O5" s="94"/>
      <c r="P5" s="93"/>
      <c r="Q5" s="94"/>
      <c r="R5" s="95"/>
      <c r="S5" s="96"/>
      <c r="T5" s="94"/>
      <c r="U5" s="96"/>
      <c r="V5" s="94"/>
      <c r="W5" s="97"/>
      <c r="X5" s="96"/>
      <c r="Y5" s="94"/>
      <c r="Z5" s="96"/>
      <c r="AA5" s="94"/>
      <c r="AB5" s="96"/>
      <c r="AC5" s="94"/>
      <c r="AD5" s="96"/>
      <c r="AE5" s="94"/>
      <c r="AF5" s="96"/>
      <c r="AG5" s="94"/>
    </row>
    <row r="6" spans="1:33" ht="30" customHeight="1" x14ac:dyDescent="0.25">
      <c r="B6" s="90" t="str">
        <f>Mitglieder!C11</f>
        <v>Silvi</v>
      </c>
      <c r="C6" s="91"/>
      <c r="D6" s="92" t="str">
        <f>IF(C6="X",((E6*Steuerdaten!$C$4+F6*Steuerdaten!$C$5+((SUM($G$3:$G$16)-G6)*Steuerdaten!$C$6)+((SUM($H$3:$H$16)-H6)*Steuerdaten!$C$7)+I6*Steuerdaten!$C$8)*-1-J6-O6-Q6-R6-T6-V6-W6-Y6-AA6-AC6-AE6-AG6),"")</f>
        <v/>
      </c>
      <c r="E6" s="72"/>
      <c r="F6" s="72"/>
      <c r="G6" s="72"/>
      <c r="H6" s="72"/>
      <c r="I6" s="72"/>
      <c r="J6" s="73"/>
      <c r="K6" s="82"/>
      <c r="L6" s="83"/>
      <c r="M6" s="84"/>
      <c r="N6" s="93"/>
      <c r="O6" s="94"/>
      <c r="P6" s="93"/>
      <c r="Q6" s="94"/>
      <c r="R6" s="95"/>
      <c r="S6" s="96"/>
      <c r="T6" s="94"/>
      <c r="U6" s="96"/>
      <c r="V6" s="94"/>
      <c r="W6" s="97"/>
      <c r="X6" s="96"/>
      <c r="Y6" s="94"/>
      <c r="Z6" s="96"/>
      <c r="AA6" s="94"/>
      <c r="AB6" s="96"/>
      <c r="AC6" s="94"/>
      <c r="AD6" s="96"/>
      <c r="AE6" s="94"/>
      <c r="AF6" s="96"/>
      <c r="AG6" s="94"/>
    </row>
    <row r="7" spans="1:33" ht="30" customHeight="1" x14ac:dyDescent="0.25">
      <c r="B7" s="90" t="str">
        <f>Mitglieder!C12</f>
        <v>Andreas</v>
      </c>
      <c r="C7" s="91"/>
      <c r="D7" s="92" t="str">
        <f>IF(C7="X",((E7*Steuerdaten!$C$4+F7*Steuerdaten!$C$5+((SUM($G$3:$G$16)-G7)*Steuerdaten!$C$6)+((SUM($H$3:$H$16)-H7)*Steuerdaten!$C$7)+I7*Steuerdaten!$C$8)*-1-J7-O7-Q7-R7-T7-V7-W7-Y7-AA7-AC7-AE7-AG7),"")</f>
        <v/>
      </c>
      <c r="E7" s="72"/>
      <c r="F7" s="72"/>
      <c r="G7" s="72"/>
      <c r="H7" s="72"/>
      <c r="I7" s="72"/>
      <c r="J7" s="73"/>
      <c r="K7" s="82"/>
      <c r="L7" s="83"/>
      <c r="M7" s="84"/>
      <c r="N7" s="93"/>
      <c r="O7" s="94"/>
      <c r="P7" s="93"/>
      <c r="Q7" s="94"/>
      <c r="R7" s="95"/>
      <c r="S7" s="96"/>
      <c r="T7" s="94"/>
      <c r="U7" s="96"/>
      <c r="V7" s="94"/>
      <c r="W7" s="97"/>
      <c r="X7" s="96"/>
      <c r="Y7" s="94"/>
      <c r="Z7" s="96"/>
      <c r="AA7" s="94"/>
      <c r="AB7" s="96"/>
      <c r="AC7" s="94"/>
      <c r="AD7" s="96"/>
      <c r="AE7" s="94"/>
      <c r="AF7" s="96"/>
      <c r="AG7" s="94"/>
    </row>
    <row r="8" spans="1:33" ht="30" customHeight="1" x14ac:dyDescent="0.25">
      <c r="B8" s="90" t="str">
        <f>Mitglieder!C13</f>
        <v>Silvia</v>
      </c>
      <c r="C8" s="91"/>
      <c r="D8" s="92" t="str">
        <f>IF(C8="X",((E8*Steuerdaten!$C$4+F8*Steuerdaten!$C$5+((SUM($G$3:$G$16)-G8)*Steuerdaten!$C$6)+((SUM($H$3:$H$16)-H8)*Steuerdaten!$C$7)+I8*Steuerdaten!$C$8)*-1-J8-O8-Q8-R8-T8-V8-W8-Y8-AA8-AC8-AE8-AG8),"")</f>
        <v/>
      </c>
      <c r="E8" s="72"/>
      <c r="F8" s="72"/>
      <c r="G8" s="72"/>
      <c r="H8" s="72"/>
      <c r="I8" s="72"/>
      <c r="J8" s="73"/>
      <c r="K8" s="82"/>
      <c r="L8" s="83"/>
      <c r="M8" s="84"/>
      <c r="N8" s="93"/>
      <c r="O8" s="94"/>
      <c r="P8" s="93"/>
      <c r="Q8" s="94"/>
      <c r="R8" s="95"/>
      <c r="S8" s="96"/>
      <c r="T8" s="94"/>
      <c r="U8" s="96"/>
      <c r="V8" s="94"/>
      <c r="W8" s="97"/>
      <c r="X8" s="96"/>
      <c r="Y8" s="94"/>
      <c r="Z8" s="96"/>
      <c r="AA8" s="94"/>
      <c r="AB8" s="96"/>
      <c r="AC8" s="94"/>
      <c r="AD8" s="96"/>
      <c r="AE8" s="94"/>
      <c r="AF8" s="96"/>
      <c r="AG8" s="94"/>
    </row>
    <row r="9" spans="1:33" ht="30" customHeight="1" x14ac:dyDescent="0.25">
      <c r="B9" s="90" t="str">
        <f>Mitglieder!C14</f>
        <v>Walter</v>
      </c>
      <c r="C9" s="91"/>
      <c r="D9" s="92" t="str">
        <f>IF(C9="X",((E9*Steuerdaten!$C$4+F9*Steuerdaten!$C$5+((SUM($G$3:$G$16)-G9)*Steuerdaten!$C$6)+((SUM($H$3:$H$16)-H9)*Steuerdaten!$C$7)+I9*Steuerdaten!$C$8)*-1-J9-O9-Q9-R9-T9-V9-W9-Y9-AA9-AC9-AE9-AG9),"")</f>
        <v/>
      </c>
      <c r="E9" s="72"/>
      <c r="F9" s="72"/>
      <c r="G9" s="72"/>
      <c r="H9" s="72"/>
      <c r="I9" s="72"/>
      <c r="J9" s="73"/>
      <c r="K9" s="82"/>
      <c r="L9" s="83"/>
      <c r="M9" s="84"/>
      <c r="N9" s="93"/>
      <c r="O9" s="94"/>
      <c r="P9" s="93"/>
      <c r="Q9" s="94"/>
      <c r="R9" s="95"/>
      <c r="S9" s="96"/>
      <c r="T9" s="94"/>
      <c r="U9" s="96"/>
      <c r="V9" s="94"/>
      <c r="W9" s="97"/>
      <c r="X9" s="96"/>
      <c r="Y9" s="94"/>
      <c r="Z9" s="96"/>
      <c r="AA9" s="94"/>
      <c r="AB9" s="96"/>
      <c r="AC9" s="94"/>
      <c r="AD9" s="96"/>
      <c r="AE9" s="94"/>
      <c r="AF9" s="96"/>
      <c r="AG9" s="94"/>
    </row>
    <row r="10" spans="1:33" ht="30" customHeight="1" x14ac:dyDescent="0.25">
      <c r="B10" s="90" t="str">
        <f>Mitglieder!C15</f>
        <v>Martin</v>
      </c>
      <c r="C10" s="91"/>
      <c r="D10" s="92" t="str">
        <f>IF(C10="X",((E10*Steuerdaten!$C$4+F10*Steuerdaten!$C$5+((SUM($G$3:$G$16)-G10)*Steuerdaten!$C$6)+((SUM($H$3:$H$16)-H10)*Steuerdaten!$C$7)+I10*Steuerdaten!$C$8)*-1-J10-O10-Q10-R10-T10-V10-W10-Y10-AA10-AC10-AE10-AG10),"")</f>
        <v/>
      </c>
      <c r="E10" s="72"/>
      <c r="F10" s="72"/>
      <c r="G10" s="72"/>
      <c r="H10" s="72"/>
      <c r="I10" s="72"/>
      <c r="J10" s="73"/>
      <c r="K10" s="82"/>
      <c r="L10" s="83"/>
      <c r="M10" s="84"/>
      <c r="N10" s="93"/>
      <c r="O10" s="94"/>
      <c r="P10" s="93"/>
      <c r="Q10" s="94"/>
      <c r="R10" s="95"/>
      <c r="S10" s="96"/>
      <c r="T10" s="94"/>
      <c r="U10" s="96"/>
      <c r="V10" s="94"/>
      <c r="W10" s="97"/>
      <c r="X10" s="96"/>
      <c r="Y10" s="94"/>
      <c r="Z10" s="96"/>
      <c r="AA10" s="94"/>
      <c r="AB10" s="96"/>
      <c r="AC10" s="94"/>
      <c r="AD10" s="96"/>
      <c r="AE10" s="94"/>
      <c r="AF10" s="96"/>
      <c r="AG10" s="94"/>
    </row>
    <row r="11" spans="1:33" ht="30" customHeight="1" x14ac:dyDescent="0.25">
      <c r="B11" s="90"/>
      <c r="C11" s="91"/>
      <c r="D11" s="92" t="str">
        <f>IF(C11="X",((E11*Steuerdaten!$C$4+F11*Steuerdaten!$C$5+((SUM($G$3:$G$16)-G11)*Steuerdaten!$C$6)+((SUM($H$3:$H$16)-H11)*Steuerdaten!$C$7)+I11*Steuerdaten!$C$8)*-1-J11-O11-Q11-R11-T11-V11-W11-Y11-AA11-AC11-AE11-AG11),"")</f>
        <v/>
      </c>
      <c r="E11" s="72"/>
      <c r="F11" s="72"/>
      <c r="G11" s="72"/>
      <c r="H11" s="72"/>
      <c r="I11" s="72"/>
      <c r="J11" s="73"/>
      <c r="K11" s="82"/>
      <c r="L11" s="83"/>
      <c r="M11" s="84"/>
      <c r="N11" s="93"/>
      <c r="O11" s="94"/>
      <c r="P11" s="93"/>
      <c r="Q11" s="94"/>
      <c r="R11" s="95"/>
      <c r="S11" s="96"/>
      <c r="T11" s="94"/>
      <c r="U11" s="96"/>
      <c r="V11" s="94"/>
      <c r="W11" s="97"/>
      <c r="X11" s="96"/>
      <c r="Y11" s="94"/>
      <c r="Z11" s="96"/>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23" priority="2">
      <formula>"(ODER(J10=""d"";J10=""s"";J10=""u""))"</formula>
    </cfRule>
  </conditionalFormatting>
  <conditionalFormatting sqref="E3:J15 N3:AG15">
    <cfRule type="expression" dxfId="22" priority="1">
      <formula>$C3="X"</formula>
    </cfRule>
  </conditionalFormatting>
  <dataValidations count="1">
    <dataValidation type="list" allowBlank="1" showInputMessage="1" showErrorMessage="1" sqref="C3:C15" xr:uid="{00000000-0002-0000-0100-000000000000}">
      <formula1>"X,E,U"</formula1>
    </dataValidation>
  </dataValidations>
  <pageMargins left="0.25" right="0.25" top="0.75" bottom="0.75"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9"/>
  <sheetViews>
    <sheetView zoomScale="80" zoomScaleNormal="80" zoomScaleSheetLayoutView="80" zoomScalePageLayoutView="40" workbookViewId="0">
      <selection activeCell="P20" sqref="P20"/>
    </sheetView>
  </sheetViews>
  <sheetFormatPr baseColWidth="10" defaultColWidth="11.42578125" defaultRowHeight="15" x14ac:dyDescent="0.25"/>
  <cols>
    <col min="1" max="1" width="2.85546875" style="1" customWidth="1"/>
    <col min="2" max="2" width="11.42578125" style="1"/>
    <col min="3" max="3" width="6.140625" style="1" customWidth="1"/>
    <col min="4" max="4" width="8.140625" style="1" customWidth="1"/>
    <col min="5" max="5" width="16.710937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 style="1" customWidth="1"/>
    <col min="15" max="15" width="6" style="1" customWidth="1"/>
    <col min="16" max="16" width="4.85546875" style="1" customWidth="1"/>
    <col min="17" max="17" width="5.85546875" style="1" customWidth="1"/>
    <col min="18" max="18" width="6.140625" style="1" customWidth="1"/>
    <col min="19" max="20" width="6" style="1" customWidth="1"/>
    <col min="21" max="22" width="5.85546875" style="1" customWidth="1"/>
    <col min="23" max="23" width="9.5703125" style="31" customWidth="1"/>
    <col min="24" max="25" width="6" style="1" customWidth="1"/>
    <col min="26" max="26" width="5.42578125" style="1" customWidth="1"/>
    <col min="27" max="27" width="6.140625" style="1" customWidth="1"/>
    <col min="28" max="33" width="3.85546875" style="1" customWidth="1"/>
    <col min="34" max="34" width="2.140625" style="1" customWidth="1"/>
    <col min="35" max="16384" width="11.42578125" style="1"/>
  </cols>
  <sheetData>
    <row r="1" spans="1:33" ht="10.5" customHeight="1" thickBot="1" x14ac:dyDescent="0.3">
      <c r="A1" s="37"/>
    </row>
    <row r="2" spans="1:33" s="35" customFormat="1" ht="81.75" customHeight="1" thickBot="1" x14ac:dyDescent="0.3">
      <c r="B2" s="113" t="str">
        <f ca="1">MID(CELL("Dateiname",$A$1),FIND("]",CELL("Dateiname",$A$1))+1,31)</f>
        <v>01</v>
      </c>
      <c r="C2" s="38"/>
      <c r="D2" s="39" t="s">
        <v>78</v>
      </c>
      <c r="E2" s="39" t="s">
        <v>74</v>
      </c>
      <c r="F2" s="40" t="s">
        <v>77</v>
      </c>
      <c r="G2" s="39" t="s">
        <v>76</v>
      </c>
      <c r="H2" s="39" t="s">
        <v>65</v>
      </c>
      <c r="I2" s="39" t="s">
        <v>75</v>
      </c>
      <c r="J2" s="40" t="s">
        <v>89</v>
      </c>
      <c r="K2" s="69"/>
      <c r="L2" s="69"/>
      <c r="N2" s="142" t="s">
        <v>84</v>
      </c>
      <c r="O2" s="143"/>
      <c r="P2" s="142" t="s">
        <v>85</v>
      </c>
      <c r="Q2" s="143"/>
      <c r="R2" s="68" t="s">
        <v>86</v>
      </c>
      <c r="S2" s="140" t="s">
        <v>87</v>
      </c>
      <c r="T2" s="141"/>
      <c r="U2" s="140" t="s">
        <v>88</v>
      </c>
      <c r="V2" s="141"/>
      <c r="W2" s="109" t="s">
        <v>90</v>
      </c>
      <c r="X2" s="142" t="s">
        <v>84</v>
      </c>
      <c r="Y2" s="143"/>
      <c r="Z2" s="142" t="s">
        <v>85</v>
      </c>
      <c r="AA2" s="143"/>
      <c r="AB2" s="140"/>
      <c r="AC2" s="141"/>
      <c r="AD2" s="140"/>
      <c r="AE2" s="141"/>
      <c r="AF2" s="140"/>
      <c r="AG2" s="141"/>
    </row>
    <row r="3" spans="1:33" ht="30" customHeight="1" x14ac:dyDescent="0.25">
      <c r="B3" s="79" t="str">
        <f>Mitglieder!C8</f>
        <v>Carmen</v>
      </c>
      <c r="C3" s="80" t="s">
        <v>67</v>
      </c>
      <c r="D3" s="81">
        <f>IF(C3="X",((E3*Steuerdaten!$C$4+F3*Steuerdaten!$C$5+((SUM($G$3:$G$16)-G3)*Steuerdaten!$C$6)+((SUM($H$3:$H$16)-H3)*Steuerdaten!$C$7)+I3*Steuerdaten!$C$8)*-1-J3-O3-Q3-R3-T3-V3-W3-Y3-AA3-AC3-AE3-AG3),"")</f>
        <v>-1.75</v>
      </c>
      <c r="E3" s="70">
        <v>4</v>
      </c>
      <c r="F3" s="70">
        <v>1</v>
      </c>
      <c r="G3" s="70"/>
      <c r="H3" s="70"/>
      <c r="I3" s="70"/>
      <c r="J3" s="71"/>
      <c r="K3" s="82"/>
      <c r="L3" s="83"/>
      <c r="M3" s="84"/>
      <c r="N3" s="85">
        <v>16</v>
      </c>
      <c r="O3" s="86"/>
      <c r="P3" s="85">
        <v>11</v>
      </c>
      <c r="Q3" s="86"/>
      <c r="R3" s="87">
        <v>0.5</v>
      </c>
      <c r="S3" s="88">
        <v>256</v>
      </c>
      <c r="T3" s="86">
        <v>0.5</v>
      </c>
      <c r="U3" s="88">
        <v>121</v>
      </c>
      <c r="V3" s="86"/>
      <c r="W3" s="89"/>
      <c r="X3" s="88">
        <v>14</v>
      </c>
      <c r="Y3" s="86">
        <v>0.25</v>
      </c>
      <c r="Z3" s="88">
        <v>7</v>
      </c>
      <c r="AA3" s="86"/>
      <c r="AB3" s="88"/>
      <c r="AC3" s="86"/>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-1.2000000000000002</v>
      </c>
      <c r="E4" s="72">
        <v>6</v>
      </c>
      <c r="F4" s="72">
        <v>1</v>
      </c>
      <c r="G4" s="72"/>
      <c r="H4" s="72"/>
      <c r="I4" s="72"/>
      <c r="J4" s="73"/>
      <c r="K4" s="82"/>
      <c r="L4" s="83"/>
      <c r="M4" s="84"/>
      <c r="N4" s="93">
        <v>16</v>
      </c>
      <c r="O4" s="94"/>
      <c r="P4" s="93">
        <v>9</v>
      </c>
      <c r="Q4" s="94"/>
      <c r="R4" s="95"/>
      <c r="S4" s="96">
        <v>674</v>
      </c>
      <c r="T4" s="94"/>
      <c r="U4" s="96">
        <v>302</v>
      </c>
      <c r="V4" s="94">
        <v>0.25</v>
      </c>
      <c r="W4" s="97"/>
      <c r="X4" s="96">
        <v>15</v>
      </c>
      <c r="Y4" s="94"/>
      <c r="Z4" s="96">
        <v>6</v>
      </c>
      <c r="AA4" s="94">
        <v>0.25</v>
      </c>
      <c r="AB4" s="96"/>
      <c r="AC4" s="94"/>
      <c r="AD4" s="96"/>
      <c r="AE4" s="94"/>
      <c r="AF4" s="96"/>
      <c r="AG4" s="94"/>
    </row>
    <row r="5" spans="1:33" ht="30" customHeight="1" x14ac:dyDescent="0.25">
      <c r="B5" s="90" t="str">
        <f>Mitglieder!C10</f>
        <v>Joop</v>
      </c>
      <c r="C5" s="91" t="s">
        <v>68</v>
      </c>
      <c r="D5" s="92" t="str">
        <f>IF(C5="X",((E5*Steuerdaten!$C$4+F5*Steuerdaten!$C$5+((SUM($G$3:$G$16)-G5)*Steuerdaten!$C$6)+((SUM($H$3:$H$16)-H5)*Steuerdaten!$C$7)+I5*Steuerdaten!$C$8)*-1-J5-O5-Q5-R5-T5-V5-W5-Y5-AA5-AC5-AE5-AG5),"")</f>
        <v/>
      </c>
      <c r="E5" s="72"/>
      <c r="F5" s="72"/>
      <c r="G5" s="72"/>
      <c r="H5" s="72"/>
      <c r="I5" s="72"/>
      <c r="J5" s="73"/>
      <c r="K5" s="82"/>
      <c r="L5" s="83"/>
      <c r="M5" s="84"/>
      <c r="N5" s="93"/>
      <c r="O5" s="94"/>
      <c r="P5" s="93"/>
      <c r="Q5" s="94"/>
      <c r="R5" s="95"/>
      <c r="S5" s="96"/>
      <c r="T5" s="94"/>
      <c r="U5" s="96"/>
      <c r="V5" s="94"/>
      <c r="W5" s="97"/>
      <c r="X5" s="96"/>
      <c r="Y5" s="94"/>
      <c r="Z5" s="96"/>
      <c r="AA5" s="94"/>
      <c r="AB5" s="96"/>
      <c r="AC5" s="94"/>
      <c r="AD5" s="96"/>
      <c r="AE5" s="94"/>
      <c r="AF5" s="96"/>
      <c r="AG5" s="94"/>
    </row>
    <row r="6" spans="1:33" ht="30" customHeight="1" x14ac:dyDescent="0.25">
      <c r="B6" s="90" t="str">
        <f>Mitglieder!C11</f>
        <v>Silvi</v>
      </c>
      <c r="C6" s="91" t="s">
        <v>68</v>
      </c>
      <c r="D6" s="92" t="str">
        <f>IF(C6="X",((E6*Steuerdaten!$C$4+F6*Steuerdaten!$C$5+((SUM($G$3:$G$16)-G6)*Steuerdaten!$C$6)+((SUM($H$3:$H$16)-H6)*Steuerdaten!$C$7)+I6*Steuerdaten!$C$8)*-1-J6-O6-Q6-R6-T6-V6-W6-Y6-AA6-AC6-AE6-AG6),"")</f>
        <v/>
      </c>
      <c r="E6" s="72"/>
      <c r="F6" s="72"/>
      <c r="G6" s="72"/>
      <c r="H6" s="72"/>
      <c r="I6" s="72"/>
      <c r="J6" s="73"/>
      <c r="K6" s="82"/>
      <c r="L6" s="83"/>
      <c r="M6" s="84"/>
      <c r="N6" s="93"/>
      <c r="O6" s="94"/>
      <c r="P6" s="93"/>
      <c r="Q6" s="94"/>
      <c r="R6" s="95"/>
      <c r="S6" s="96"/>
      <c r="T6" s="94"/>
      <c r="U6" s="96"/>
      <c r="V6" s="94"/>
      <c r="W6" s="97"/>
      <c r="X6" s="96"/>
      <c r="Y6" s="94"/>
      <c r="Z6" s="96"/>
      <c r="AA6" s="94"/>
      <c r="AB6" s="96"/>
      <c r="AC6" s="94"/>
      <c r="AD6" s="96"/>
      <c r="AE6" s="94"/>
      <c r="AF6" s="96"/>
      <c r="AG6" s="94"/>
    </row>
    <row r="7" spans="1:33" ht="30" customHeight="1" x14ac:dyDescent="0.25">
      <c r="B7" s="90" t="str">
        <f>Mitglieder!C12</f>
        <v>Andreas</v>
      </c>
      <c r="C7" s="91" t="s">
        <v>67</v>
      </c>
      <c r="D7" s="92">
        <f>IF(C7="X",((E7*Steuerdaten!$C$4+F7*Steuerdaten!$C$5+((SUM($G$3:$G$16)-G7)*Steuerdaten!$C$6)+((SUM($H$3:$H$16)-H7)*Steuerdaten!$C$7)+I7*Steuerdaten!$C$8)*-1-J7-O7-Q7-R7-T7-V7-W7-Y7-AA7-AC7-AE7-AG7),"")</f>
        <v>-1.5</v>
      </c>
      <c r="E7" s="72">
        <v>5</v>
      </c>
      <c r="F7" s="72"/>
      <c r="G7" s="72"/>
      <c r="H7" s="72"/>
      <c r="I7" s="72"/>
      <c r="J7" s="73"/>
      <c r="K7" s="82"/>
      <c r="L7" s="83"/>
      <c r="M7" s="84"/>
      <c r="N7" s="93">
        <v>3</v>
      </c>
      <c r="O7" s="94">
        <v>0.5</v>
      </c>
      <c r="P7" s="93">
        <v>6</v>
      </c>
      <c r="Q7" s="94">
        <v>0.25</v>
      </c>
      <c r="R7" s="95"/>
      <c r="S7" s="96">
        <v>804</v>
      </c>
      <c r="T7" s="94"/>
      <c r="U7" s="96">
        <v>120</v>
      </c>
      <c r="V7" s="94"/>
      <c r="W7" s="97"/>
      <c r="X7" s="96">
        <v>20</v>
      </c>
      <c r="Y7" s="94"/>
      <c r="Z7" s="96">
        <v>6</v>
      </c>
      <c r="AA7" s="94">
        <v>0.25</v>
      </c>
      <c r="AB7" s="96"/>
      <c r="AC7" s="94"/>
      <c r="AD7" s="96"/>
      <c r="AE7" s="94"/>
      <c r="AF7" s="96"/>
      <c r="AG7" s="94"/>
    </row>
    <row r="8" spans="1:33" ht="30" customHeight="1" x14ac:dyDescent="0.25">
      <c r="B8" s="90" t="str">
        <f>Mitglieder!C13</f>
        <v>Silvia</v>
      </c>
      <c r="C8" s="91" t="s">
        <v>67</v>
      </c>
      <c r="D8" s="92">
        <f>IF(C8="X",((E8*Steuerdaten!$C$4+F8*Steuerdaten!$C$5+((SUM($G$3:$G$16)-G8)*Steuerdaten!$C$6)+((SUM($H$3:$H$16)-H8)*Steuerdaten!$C$7)+I8*Steuerdaten!$C$8)*-1-J8-O8-Q8-R8-T8-V8-W8-Y8-AA8-AC8-AE8-AG8),"")</f>
        <v>-4</v>
      </c>
      <c r="E8" s="72">
        <v>14</v>
      </c>
      <c r="F8" s="72"/>
      <c r="G8" s="72"/>
      <c r="H8" s="72"/>
      <c r="I8" s="72"/>
      <c r="J8" s="73">
        <v>0.1</v>
      </c>
      <c r="K8" s="82"/>
      <c r="L8" s="83"/>
      <c r="M8" s="84"/>
      <c r="N8" s="93">
        <v>9</v>
      </c>
      <c r="O8" s="94">
        <v>0.25</v>
      </c>
      <c r="P8" s="93">
        <v>0</v>
      </c>
      <c r="Q8" s="94">
        <v>0.5</v>
      </c>
      <c r="R8" s="95">
        <v>0.5</v>
      </c>
      <c r="S8" s="96">
        <v>545</v>
      </c>
      <c r="T8" s="94">
        <v>0.25</v>
      </c>
      <c r="U8" s="96">
        <v>395</v>
      </c>
      <c r="V8" s="94">
        <v>0.5</v>
      </c>
      <c r="W8" s="97"/>
      <c r="X8" s="96">
        <v>2</v>
      </c>
      <c r="Y8" s="94">
        <v>0.5</v>
      </c>
      <c r="Z8" s="96">
        <v>7</v>
      </c>
      <c r="AA8" s="94"/>
      <c r="AB8" s="96"/>
      <c r="AC8" s="94"/>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-1</v>
      </c>
      <c r="E9" s="72">
        <v>3</v>
      </c>
      <c r="F9" s="72"/>
      <c r="G9" s="72"/>
      <c r="H9" s="72"/>
      <c r="I9" s="72"/>
      <c r="J9" s="73">
        <v>0.2</v>
      </c>
      <c r="K9" s="82"/>
      <c r="L9" s="83"/>
      <c r="M9" s="84"/>
      <c r="N9" s="93">
        <v>17</v>
      </c>
      <c r="O9" s="94"/>
      <c r="P9" s="93">
        <v>9</v>
      </c>
      <c r="Q9" s="94"/>
      <c r="R9" s="95"/>
      <c r="S9" s="96">
        <v>666</v>
      </c>
      <c r="T9" s="94"/>
      <c r="U9" s="96">
        <v>11</v>
      </c>
      <c r="V9" s="94"/>
      <c r="W9" s="97"/>
      <c r="X9" s="96">
        <v>17</v>
      </c>
      <c r="Y9" s="94"/>
      <c r="Z9" s="96">
        <v>5</v>
      </c>
      <c r="AA9" s="94">
        <v>0.5</v>
      </c>
      <c r="AB9" s="96"/>
      <c r="AC9" s="94"/>
      <c r="AD9" s="96"/>
      <c r="AE9" s="94"/>
      <c r="AF9" s="96"/>
      <c r="AG9" s="94"/>
    </row>
    <row r="10" spans="1:33" ht="30" customHeight="1" x14ac:dyDescent="0.25">
      <c r="B10" s="90" t="str">
        <f>Mitglieder!C15</f>
        <v>Martin</v>
      </c>
      <c r="C10" s="91" t="s">
        <v>68</v>
      </c>
      <c r="D10" s="92" t="str">
        <f>IF(C10="X",((E10*Steuerdaten!$C$4+F10*Steuerdaten!$C$5+((SUM($G$3:$G$16)-G10)*Steuerdaten!$C$6)+((SUM($H$3:$H$16)-H10)*Steuerdaten!$C$7)+I10*Steuerdaten!$C$8)*-1-J10-O10-Q10-R10-T10-V10-W10-Y10-AA10-AC10-AE10-AG10),"")</f>
        <v/>
      </c>
      <c r="E10" s="72"/>
      <c r="F10" s="72"/>
      <c r="G10" s="72"/>
      <c r="H10" s="72"/>
      <c r="I10" s="72"/>
      <c r="J10" s="73"/>
      <c r="K10" s="82"/>
      <c r="L10" s="83"/>
      <c r="M10" s="84"/>
      <c r="N10" s="93"/>
      <c r="O10" s="94"/>
      <c r="P10" s="93"/>
      <c r="Q10" s="94"/>
      <c r="R10" s="95"/>
      <c r="S10" s="96"/>
      <c r="T10" s="94"/>
      <c r="U10" s="96"/>
      <c r="V10" s="94"/>
      <c r="W10" s="97"/>
      <c r="X10" s="96"/>
      <c r="Y10" s="94"/>
      <c r="Z10" s="96"/>
      <c r="AA10" s="94"/>
      <c r="AB10" s="96"/>
      <c r="AC10" s="94"/>
      <c r="AD10" s="96"/>
      <c r="AE10" s="94"/>
      <c r="AF10" s="96"/>
      <c r="AG10" s="94"/>
    </row>
    <row r="11" spans="1:33" ht="30" customHeight="1" x14ac:dyDescent="0.25">
      <c r="B11" s="90"/>
      <c r="C11" s="91"/>
      <c r="D11" s="92" t="str">
        <f>IF(C11="X",((E11*Steuerdaten!$C$4+F11*Steuerdaten!$C$5+((SUM($G$3:$G$16)-G11)*Steuerdaten!$C$6)+((SUM($H$3:$H$16)-H11)*Steuerdaten!$C$7)+I11*Steuerdaten!$C$8)*-1-J11-O11-Q11-R11-T11-V11-W11-Y11-AA11-AC11-AE11-AG11),"")</f>
        <v/>
      </c>
      <c r="E11" s="72"/>
      <c r="F11" s="72"/>
      <c r="G11" s="72"/>
      <c r="H11" s="72"/>
      <c r="I11" s="72"/>
      <c r="J11" s="73"/>
      <c r="K11" s="82"/>
      <c r="L11" s="83"/>
      <c r="M11" s="84"/>
      <c r="N11" s="93"/>
      <c r="O11" s="94"/>
      <c r="P11" s="93"/>
      <c r="Q11" s="94"/>
      <c r="R11" s="95"/>
      <c r="S11" s="96"/>
      <c r="T11" s="94"/>
      <c r="U11" s="96"/>
      <c r="V11" s="94"/>
      <c r="W11" s="97"/>
      <c r="X11" s="96"/>
      <c r="Y11" s="94"/>
      <c r="Z11" s="96"/>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21" priority="2">
      <formula>"(ODER(J10=""d"";J10=""s"";J10=""u""))"</formula>
    </cfRule>
  </conditionalFormatting>
  <conditionalFormatting sqref="E3:J15 N3:AG15">
    <cfRule type="expression" dxfId="20" priority="1">
      <formula>$C3="X"</formula>
    </cfRule>
  </conditionalFormatting>
  <dataValidations count="1">
    <dataValidation type="list" allowBlank="1" showInputMessage="1" showErrorMessage="1" sqref="C3:C15" xr:uid="{00000000-0002-0000-0200-000000000000}">
      <formula1>"X,E,U"</formula1>
    </dataValidation>
  </dataValidations>
  <pageMargins left="0.25" right="0.25"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9"/>
  <sheetViews>
    <sheetView view="pageBreakPreview" zoomScale="80" zoomScaleNormal="80" zoomScaleSheetLayoutView="80" zoomScalePageLayoutView="40" workbookViewId="0">
      <selection activeCell="E32" sqref="E32"/>
    </sheetView>
  </sheetViews>
  <sheetFormatPr baseColWidth="10" defaultColWidth="11.42578125" defaultRowHeight="15" x14ac:dyDescent="0.25"/>
  <cols>
    <col min="1" max="1" width="2.85546875" style="1" customWidth="1"/>
    <col min="2" max="2" width="11.42578125" style="1"/>
    <col min="3" max="3" width="6.140625" style="1" customWidth="1"/>
    <col min="4" max="4" width="7.85546875" style="1" customWidth="1"/>
    <col min="5" max="5" width="16.710937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 style="1" customWidth="1"/>
    <col min="15" max="15" width="5.85546875" style="1" customWidth="1"/>
    <col min="16" max="16" width="4.85546875" style="1" customWidth="1"/>
    <col min="17" max="17" width="5.85546875" style="1" customWidth="1"/>
    <col min="18" max="18" width="6.140625" style="1" customWidth="1"/>
    <col min="19" max="19" width="6.28515625" style="1" customWidth="1"/>
    <col min="20" max="22" width="5.85546875" style="1" customWidth="1"/>
    <col min="23" max="23" width="9.140625" style="31" customWidth="1"/>
    <col min="24" max="24" width="7.140625" style="1" customWidth="1"/>
    <col min="25" max="25" width="5.85546875" style="1" customWidth="1"/>
    <col min="26" max="26" width="4.42578125" style="1" bestFit="1" customWidth="1"/>
    <col min="27" max="27" width="5.140625" style="1" customWidth="1"/>
    <col min="28" max="28" width="4.42578125" style="1" bestFit="1" customWidth="1"/>
    <col min="29" max="29" width="5.140625" style="1" customWidth="1"/>
    <col min="30" max="30" width="3.85546875" style="1" customWidth="1"/>
    <col min="31" max="31" width="5.140625" style="1" customWidth="1"/>
    <col min="32" max="32" width="3.85546875" style="1" customWidth="1"/>
    <col min="33" max="33" width="5.140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02</v>
      </c>
      <c r="C2" s="38"/>
      <c r="D2" s="39" t="s">
        <v>78</v>
      </c>
      <c r="E2" s="39" t="s">
        <v>74</v>
      </c>
      <c r="F2" s="40" t="s">
        <v>77</v>
      </c>
      <c r="G2" s="39" t="s">
        <v>76</v>
      </c>
      <c r="H2" s="39" t="s">
        <v>65</v>
      </c>
      <c r="I2" s="39" t="s">
        <v>75</v>
      </c>
      <c r="J2" s="40" t="s">
        <v>89</v>
      </c>
      <c r="K2" s="69"/>
      <c r="L2" s="69"/>
      <c r="N2" s="142" t="s">
        <v>84</v>
      </c>
      <c r="O2" s="143"/>
      <c r="P2" s="142" t="s">
        <v>85</v>
      </c>
      <c r="Q2" s="143"/>
      <c r="R2" s="68" t="s">
        <v>86</v>
      </c>
      <c r="S2" s="142" t="s">
        <v>87</v>
      </c>
      <c r="T2" s="143"/>
      <c r="U2" s="142" t="s">
        <v>88</v>
      </c>
      <c r="V2" s="143"/>
      <c r="W2" s="117" t="s">
        <v>90</v>
      </c>
      <c r="X2" s="142" t="s">
        <v>113</v>
      </c>
      <c r="Y2" s="143"/>
      <c r="Z2" s="142" t="s">
        <v>124</v>
      </c>
      <c r="AA2" s="143"/>
      <c r="AB2" s="142" t="s">
        <v>121</v>
      </c>
      <c r="AC2" s="143"/>
      <c r="AD2" s="142"/>
      <c r="AE2" s="143"/>
      <c r="AF2" s="142"/>
      <c r="AG2" s="143"/>
    </row>
    <row r="3" spans="1:33" ht="30" customHeight="1" x14ac:dyDescent="0.25">
      <c r="B3" s="79" t="str">
        <f>Mitglieder!C8</f>
        <v>Carmen</v>
      </c>
      <c r="C3" s="80" t="s">
        <v>67</v>
      </c>
      <c r="D3" s="81">
        <f>IF(C3="X",((E3*Steuerdaten!$C$4+F3*Steuerdaten!$C$5+((SUM($G$3:$G$16)-G3)*Steuerdaten!$C$6)+((SUM($H$3:$H$16)-H3)*Steuerdaten!$C$7)+I3*Steuerdaten!$C$8)*-1-J3-O3-Q3-R3-T3-V3-W3-Y3-AA3-AC3-AE3-AG3),"")</f>
        <v>-1.6</v>
      </c>
      <c r="E3" s="70">
        <v>6</v>
      </c>
      <c r="F3" s="70"/>
      <c r="G3" s="70"/>
      <c r="H3" s="70"/>
      <c r="I3" s="70"/>
      <c r="J3" s="71"/>
      <c r="K3" s="82"/>
      <c r="L3" s="83"/>
      <c r="M3" s="84"/>
      <c r="N3" s="85">
        <v>9</v>
      </c>
      <c r="O3" s="86">
        <v>0.25</v>
      </c>
      <c r="P3" s="85">
        <v>8</v>
      </c>
      <c r="Q3" s="86"/>
      <c r="R3" s="87"/>
      <c r="S3" s="88">
        <v>404</v>
      </c>
      <c r="T3" s="86">
        <v>0.25</v>
      </c>
      <c r="U3" s="88">
        <v>232</v>
      </c>
      <c r="V3" s="86"/>
      <c r="W3" s="89"/>
      <c r="X3" s="85">
        <v>16</v>
      </c>
      <c r="Y3" s="86"/>
      <c r="Z3" s="88">
        <v>8</v>
      </c>
      <c r="AA3" s="86"/>
      <c r="AB3" s="88">
        <v>6</v>
      </c>
      <c r="AC3" s="86">
        <v>0.5</v>
      </c>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-0.95</v>
      </c>
      <c r="E4" s="72">
        <v>2</v>
      </c>
      <c r="F4" s="72"/>
      <c r="G4" s="72"/>
      <c r="H4" s="72"/>
      <c r="I4" s="72"/>
      <c r="J4" s="73"/>
      <c r="K4" s="82"/>
      <c r="L4" s="83"/>
      <c r="M4" s="84"/>
      <c r="N4" s="93">
        <v>12</v>
      </c>
      <c r="O4" s="94"/>
      <c r="P4" s="93">
        <v>6</v>
      </c>
      <c r="Q4" s="94">
        <v>0.25</v>
      </c>
      <c r="R4" s="95">
        <v>0.5</v>
      </c>
      <c r="S4" s="96">
        <v>736</v>
      </c>
      <c r="T4" s="94"/>
      <c r="U4" s="96">
        <v>153</v>
      </c>
      <c r="V4" s="94"/>
      <c r="W4" s="97"/>
      <c r="X4" s="93">
        <v>15</v>
      </c>
      <c r="Y4" s="94"/>
      <c r="Z4" s="96">
        <v>7</v>
      </c>
      <c r="AA4" s="94"/>
      <c r="AB4" s="96">
        <v>16</v>
      </c>
      <c r="AC4" s="94"/>
      <c r="AD4" s="96"/>
      <c r="AE4" s="94"/>
      <c r="AF4" s="96"/>
      <c r="AG4" s="94"/>
    </row>
    <row r="5" spans="1:33" ht="30" customHeight="1" x14ac:dyDescent="0.25">
      <c r="B5" s="90" t="str">
        <f>Mitglieder!C10</f>
        <v>Joop</v>
      </c>
      <c r="C5" s="91" t="s">
        <v>67</v>
      </c>
      <c r="D5" s="92">
        <f>IF(C5="X",((E5*Steuerdaten!$C$4+F5*Steuerdaten!$C$5+((SUM($G$3:$G$16)-G5)*Steuerdaten!$C$6)+((SUM($H$3:$H$16)-H5)*Steuerdaten!$C$7)+I5*Steuerdaten!$C$8)*-1-J5-O5-Q5-R5-T5-V5-W5-Y5-AA5-AC5-AE5-AG5),"")</f>
        <v>-1.5</v>
      </c>
      <c r="E5" s="72">
        <v>5</v>
      </c>
      <c r="F5" s="72"/>
      <c r="G5" s="72"/>
      <c r="H5" s="72"/>
      <c r="I5" s="72"/>
      <c r="J5" s="73"/>
      <c r="K5" s="82"/>
      <c r="L5" s="83"/>
      <c r="M5" s="84"/>
      <c r="N5" s="93">
        <v>15</v>
      </c>
      <c r="O5" s="94"/>
      <c r="P5" s="93">
        <v>14</v>
      </c>
      <c r="Q5" s="94"/>
      <c r="R5" s="95">
        <v>0.5</v>
      </c>
      <c r="S5" s="96">
        <v>766</v>
      </c>
      <c r="T5" s="94"/>
      <c r="U5" s="96">
        <v>101</v>
      </c>
      <c r="V5" s="94"/>
      <c r="W5" s="97"/>
      <c r="X5" s="93">
        <v>2</v>
      </c>
      <c r="Y5" s="94">
        <v>0.5</v>
      </c>
      <c r="Z5" s="96">
        <v>7</v>
      </c>
      <c r="AA5" s="94"/>
      <c r="AB5" s="96">
        <v>8</v>
      </c>
      <c r="AC5" s="94"/>
      <c r="AD5" s="96"/>
      <c r="AE5" s="94"/>
      <c r="AF5" s="96"/>
      <c r="AG5" s="94"/>
    </row>
    <row r="6" spans="1:33" ht="30" customHeight="1" x14ac:dyDescent="0.25">
      <c r="B6" s="90" t="str">
        <f>Mitglieder!C11</f>
        <v>Silvi</v>
      </c>
      <c r="C6" s="91" t="s">
        <v>67</v>
      </c>
      <c r="D6" s="92">
        <f>IF(C6="X",((E6*Steuerdaten!$C$4+F6*Steuerdaten!$C$5+((SUM($G$3:$G$16)-G6)*Steuerdaten!$C$6)+((SUM($H$3:$H$16)-H6)*Steuerdaten!$C$7)+I6*Steuerdaten!$C$8)*-1-J6-O6-Q6-R6-T6-V6-W6-Y6-AA6-AC6-AE6-AG6),"")</f>
        <v>-1.45</v>
      </c>
      <c r="E6" s="72">
        <v>2</v>
      </c>
      <c r="F6" s="72"/>
      <c r="G6" s="72"/>
      <c r="H6" s="72"/>
      <c r="I6" s="72"/>
      <c r="J6" s="73"/>
      <c r="K6" s="82"/>
      <c r="L6" s="83"/>
      <c r="M6" s="84"/>
      <c r="N6" s="93">
        <v>16</v>
      </c>
      <c r="O6" s="94"/>
      <c r="P6" s="93">
        <v>6</v>
      </c>
      <c r="Q6" s="94">
        <v>0.25</v>
      </c>
      <c r="R6" s="95"/>
      <c r="S6" s="96">
        <v>756</v>
      </c>
      <c r="T6" s="94"/>
      <c r="U6" s="96">
        <v>99</v>
      </c>
      <c r="V6" s="94"/>
      <c r="W6" s="97"/>
      <c r="X6" s="93">
        <v>18</v>
      </c>
      <c r="Y6" s="94"/>
      <c r="Z6" s="96">
        <v>6</v>
      </c>
      <c r="AA6" s="94">
        <v>0.5</v>
      </c>
      <c r="AB6" s="96">
        <v>6</v>
      </c>
      <c r="AC6" s="94">
        <v>0.5</v>
      </c>
      <c r="AD6" s="96"/>
      <c r="AE6" s="94"/>
      <c r="AF6" s="96"/>
      <c r="AG6" s="94"/>
    </row>
    <row r="7" spans="1:33" ht="30" customHeight="1" x14ac:dyDescent="0.25">
      <c r="B7" s="90" t="str">
        <f>Mitglieder!C12</f>
        <v>Andreas</v>
      </c>
      <c r="C7" s="91" t="s">
        <v>68</v>
      </c>
      <c r="D7" s="92" t="str">
        <f>IF(C7="X",((E7*Steuerdaten!$C$4+F7*Steuerdaten!$C$5+((SUM($G$3:$G$16)-G7)*Steuerdaten!$C$6)+((SUM($H$3:$H$16)-H7)*Steuerdaten!$C$7)+I7*Steuerdaten!$C$8)*-1-J7-O7-Q7-R7-T7-V7-W7-Y7-AA7-AC7-AE7-AG7),"")</f>
        <v/>
      </c>
      <c r="E7" s="72"/>
      <c r="F7" s="72"/>
      <c r="G7" s="72"/>
      <c r="H7" s="72"/>
      <c r="I7" s="72"/>
      <c r="J7" s="73"/>
      <c r="K7" s="82"/>
      <c r="L7" s="83"/>
      <c r="M7" s="84"/>
      <c r="N7" s="93"/>
      <c r="O7" s="94"/>
      <c r="P7" s="93"/>
      <c r="Q7" s="94"/>
      <c r="R7" s="95"/>
      <c r="S7" s="96"/>
      <c r="T7" s="94"/>
      <c r="U7" s="96"/>
      <c r="V7" s="94"/>
      <c r="W7" s="97"/>
      <c r="X7" s="93"/>
      <c r="Y7" s="94"/>
      <c r="Z7" s="96"/>
      <c r="AA7" s="94"/>
      <c r="AB7" s="96"/>
      <c r="AC7" s="94"/>
      <c r="AD7" s="96"/>
      <c r="AE7" s="94"/>
      <c r="AF7" s="96"/>
      <c r="AG7" s="94"/>
    </row>
    <row r="8" spans="1:33" ht="30" customHeight="1" x14ac:dyDescent="0.25">
      <c r="B8" s="90" t="str">
        <f>Mitglieder!C13</f>
        <v>Silvia</v>
      </c>
      <c r="C8" s="91" t="s">
        <v>68</v>
      </c>
      <c r="D8" s="92" t="str">
        <f>IF(C8="X",((E8*Steuerdaten!$C$4+F8*Steuerdaten!$C$5+((SUM($G$3:$G$16)-G8)*Steuerdaten!$C$6)+((SUM($H$3:$H$16)-H8)*Steuerdaten!$C$7)+I8*Steuerdaten!$C$8)*-1-J8-O8-Q8-R8-T8-V8-W8-Y8-AA8-AC8-AE8-AG8),"")</f>
        <v/>
      </c>
      <c r="E8" s="72"/>
      <c r="F8" s="72"/>
      <c r="G8" s="72"/>
      <c r="H8" s="72"/>
      <c r="I8" s="72"/>
      <c r="J8" s="73"/>
      <c r="K8" s="82"/>
      <c r="L8" s="83"/>
      <c r="M8" s="84"/>
      <c r="N8" s="93"/>
      <c r="O8" s="94"/>
      <c r="P8" s="93"/>
      <c r="Q8" s="94"/>
      <c r="R8" s="95"/>
      <c r="S8" s="96"/>
      <c r="T8" s="94"/>
      <c r="U8" s="96"/>
      <c r="V8" s="94"/>
      <c r="W8" s="97"/>
      <c r="X8" s="93"/>
      <c r="Y8" s="94"/>
      <c r="Z8" s="96"/>
      <c r="AA8" s="94"/>
      <c r="AB8" s="96"/>
      <c r="AC8" s="94"/>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-1.85</v>
      </c>
      <c r="E9" s="72">
        <v>1</v>
      </c>
      <c r="F9" s="72"/>
      <c r="G9" s="72"/>
      <c r="H9" s="72"/>
      <c r="I9" s="72"/>
      <c r="J9" s="73"/>
      <c r="K9" s="82"/>
      <c r="L9" s="83"/>
      <c r="M9" s="84"/>
      <c r="N9" s="93">
        <v>18</v>
      </c>
      <c r="O9" s="94"/>
      <c r="P9" s="93">
        <v>7</v>
      </c>
      <c r="Q9" s="94"/>
      <c r="R9" s="95">
        <v>0.5</v>
      </c>
      <c r="S9" s="96">
        <v>347</v>
      </c>
      <c r="T9" s="94">
        <v>0.5</v>
      </c>
      <c r="U9" s="96">
        <v>313</v>
      </c>
      <c r="V9" s="94">
        <v>0.25</v>
      </c>
      <c r="W9" s="97"/>
      <c r="X9" s="93">
        <v>14</v>
      </c>
      <c r="Y9" s="94"/>
      <c r="Z9" s="96">
        <v>6</v>
      </c>
      <c r="AA9" s="94">
        <v>0.5</v>
      </c>
      <c r="AB9" s="96">
        <v>7</v>
      </c>
      <c r="AC9" s="94"/>
      <c r="AD9" s="96"/>
      <c r="AE9" s="94"/>
      <c r="AF9" s="96"/>
      <c r="AG9" s="94"/>
    </row>
    <row r="10" spans="1:33" ht="30" customHeight="1" x14ac:dyDescent="0.25">
      <c r="B10" s="90" t="str">
        <f>Mitglieder!C15</f>
        <v>Martin</v>
      </c>
      <c r="C10" s="91" t="s">
        <v>67</v>
      </c>
      <c r="D10" s="92">
        <f>IF(C10="X",((E10*Steuerdaten!$C$4+F10*Steuerdaten!$C$5+((SUM($G$3:$G$16)-G10)*Steuerdaten!$C$6)+((SUM($H$3:$H$16)-H10)*Steuerdaten!$C$7)+I10*Steuerdaten!$C$8)*-1-J10-O10-Q10-R10-T10-V10-W10-Y10-AA10-AC10-AE10-AG10),"")</f>
        <v>-2.15</v>
      </c>
      <c r="E10" s="72">
        <v>4</v>
      </c>
      <c r="F10" s="72"/>
      <c r="G10" s="72"/>
      <c r="H10" s="72"/>
      <c r="I10" s="72"/>
      <c r="J10" s="73"/>
      <c r="K10" s="82"/>
      <c r="L10" s="83"/>
      <c r="M10" s="84"/>
      <c r="N10" s="93">
        <v>7</v>
      </c>
      <c r="O10" s="94">
        <v>0.5</v>
      </c>
      <c r="P10" s="93">
        <v>5</v>
      </c>
      <c r="Q10" s="94">
        <v>0.5</v>
      </c>
      <c r="R10" s="95"/>
      <c r="S10" s="96">
        <v>732</v>
      </c>
      <c r="T10" s="94"/>
      <c r="U10" s="96">
        <v>236</v>
      </c>
      <c r="V10" s="94">
        <v>0.5</v>
      </c>
      <c r="W10" s="97"/>
      <c r="X10" s="93">
        <v>5</v>
      </c>
      <c r="Y10" s="94">
        <v>0.25</v>
      </c>
      <c r="Z10" s="96">
        <v>7</v>
      </c>
      <c r="AA10" s="94"/>
      <c r="AB10" s="96" t="s">
        <v>125</v>
      </c>
      <c r="AC10" s="94"/>
      <c r="AD10" s="96"/>
      <c r="AE10" s="94"/>
      <c r="AF10" s="96"/>
      <c r="AG10" s="94"/>
    </row>
    <row r="11" spans="1:33" ht="30" customHeight="1" x14ac:dyDescent="0.25">
      <c r="B11" s="90"/>
      <c r="C11" s="91"/>
      <c r="D11" s="92" t="str">
        <f>IF(C11="X",((E11*Steuerdaten!$C$4+F11*Steuerdaten!$C$5+((SUM($G$3:$G$16)-G11)*Steuerdaten!$C$6)+((SUM($H$3:$H$16)-H11)*Steuerdaten!$C$7)+I11*Steuerdaten!$C$8)*-1-J11-O11-Q11-R11-T11-V11-W11-Y11-AA11-AC11-AE11-AG11),"")</f>
        <v/>
      </c>
      <c r="E11" s="72"/>
      <c r="F11" s="72"/>
      <c r="G11" s="72"/>
      <c r="H11" s="72"/>
      <c r="I11" s="72"/>
      <c r="J11" s="73"/>
      <c r="K11" s="82"/>
      <c r="L11" s="83"/>
      <c r="M11" s="84"/>
      <c r="N11" s="93"/>
      <c r="O11" s="94"/>
      <c r="P11" s="93"/>
      <c r="Q11" s="94"/>
      <c r="R11" s="95"/>
      <c r="S11" s="96"/>
      <c r="T11" s="94"/>
      <c r="U11" s="96"/>
      <c r="V11" s="94"/>
      <c r="W11" s="97"/>
      <c r="X11" s="96"/>
      <c r="Y11" s="94"/>
      <c r="Z11" s="96"/>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9" priority="2">
      <formula>"(ODER(J10=""d"";J10=""s"";J10=""u""))"</formula>
    </cfRule>
  </conditionalFormatting>
  <conditionalFormatting sqref="E3:J15 N3:AG15">
    <cfRule type="expression" dxfId="18" priority="1">
      <formula>$C3="X"</formula>
    </cfRule>
  </conditionalFormatting>
  <dataValidations count="1">
    <dataValidation type="list" allowBlank="1" showInputMessage="1" showErrorMessage="1" sqref="C3:C15" xr:uid="{00000000-0002-0000-0300-000000000000}">
      <formula1>"X,E,U"</formula1>
    </dataValidation>
  </dataValidations>
  <pageMargins left="0.25" right="0.25"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9"/>
  <sheetViews>
    <sheetView zoomScale="80" zoomScaleNormal="80" zoomScalePageLayoutView="40" workbookViewId="0">
      <selection activeCell="V6" sqref="V6"/>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31"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03</v>
      </c>
      <c r="C2" s="120"/>
      <c r="D2" s="39" t="s">
        <v>78</v>
      </c>
      <c r="E2" s="39" t="s">
        <v>74</v>
      </c>
      <c r="F2" s="40" t="s">
        <v>77</v>
      </c>
      <c r="G2" s="39" t="s">
        <v>76</v>
      </c>
      <c r="H2" s="39" t="s">
        <v>65</v>
      </c>
      <c r="I2" s="39" t="s">
        <v>75</v>
      </c>
      <c r="J2" s="40" t="s">
        <v>89</v>
      </c>
      <c r="K2" s="69"/>
      <c r="L2" s="69"/>
      <c r="N2" s="142" t="s">
        <v>84</v>
      </c>
      <c r="O2" s="143"/>
      <c r="P2" s="142" t="s">
        <v>85</v>
      </c>
      <c r="Q2" s="143"/>
      <c r="R2" s="68" t="s">
        <v>86</v>
      </c>
      <c r="S2" s="140" t="s">
        <v>87</v>
      </c>
      <c r="T2" s="141"/>
      <c r="U2" s="140" t="s">
        <v>88</v>
      </c>
      <c r="V2" s="141"/>
      <c r="W2" s="110" t="s">
        <v>90</v>
      </c>
      <c r="X2" s="140"/>
      <c r="Y2" s="141"/>
      <c r="Z2" s="140"/>
      <c r="AA2" s="141"/>
      <c r="AB2" s="140"/>
      <c r="AC2" s="141"/>
      <c r="AD2" s="140"/>
      <c r="AE2" s="141"/>
      <c r="AF2" s="140"/>
      <c r="AG2" s="141"/>
    </row>
    <row r="3" spans="1:33" ht="30" customHeight="1" x14ac:dyDescent="0.25">
      <c r="B3" s="79" t="str">
        <f>Mitglieder!C8</f>
        <v>Carmen</v>
      </c>
      <c r="C3" s="80" t="s">
        <v>67</v>
      </c>
      <c r="D3" s="81">
        <f>IF(C3="X",((E3*Steuerdaten!$C$4+F3*Steuerdaten!$C$5+((SUM($G$3:$G$16)-G3)*Steuerdaten!$C$6)+((SUM($H$3:$H$16)-H3)*Steuerdaten!$C$7)+I3*Steuerdaten!$C$8)*-1-J3-O3-Q3-R3-T3-V3-W3-Y3-AA3-AC3-AE3-AG3),"")</f>
        <v>-1.4</v>
      </c>
      <c r="E3" s="70">
        <v>4</v>
      </c>
      <c r="F3" s="70"/>
      <c r="G3" s="70"/>
      <c r="H3" s="70"/>
      <c r="I3" s="70"/>
      <c r="J3" s="71"/>
      <c r="K3" s="82"/>
      <c r="L3" s="83"/>
      <c r="M3" s="84"/>
      <c r="N3" s="85">
        <v>17</v>
      </c>
      <c r="O3" s="86"/>
      <c r="P3" s="85">
        <v>2</v>
      </c>
      <c r="Q3" s="86">
        <v>0.5</v>
      </c>
      <c r="R3" s="87">
        <v>0.5</v>
      </c>
      <c r="S3" s="88">
        <v>740</v>
      </c>
      <c r="T3" s="86"/>
      <c r="U3" s="88">
        <v>313</v>
      </c>
      <c r="V3" s="86"/>
      <c r="W3" s="89"/>
      <c r="X3" s="88"/>
      <c r="Y3" s="86"/>
      <c r="Z3" s="88"/>
      <c r="AA3" s="86"/>
      <c r="AB3" s="88"/>
      <c r="AC3" s="86"/>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-0.35</v>
      </c>
      <c r="E4" s="72">
        <v>1</v>
      </c>
      <c r="F4" s="72"/>
      <c r="G4" s="72"/>
      <c r="H4" s="72"/>
      <c r="I4" s="72"/>
      <c r="J4" s="73"/>
      <c r="K4" s="82"/>
      <c r="L4" s="83"/>
      <c r="M4" s="84"/>
      <c r="N4" s="93">
        <v>21</v>
      </c>
      <c r="O4" s="94"/>
      <c r="P4" s="93">
        <v>8</v>
      </c>
      <c r="Q4" s="94"/>
      <c r="R4" s="95"/>
      <c r="S4" s="96">
        <v>637</v>
      </c>
      <c r="T4" s="94"/>
      <c r="U4" s="96">
        <v>222</v>
      </c>
      <c r="V4" s="94">
        <v>0.25</v>
      </c>
      <c r="W4" s="97"/>
      <c r="X4" s="96"/>
      <c r="Y4" s="94"/>
      <c r="Z4" s="96"/>
      <c r="AA4" s="94"/>
      <c r="AB4" s="96"/>
      <c r="AC4" s="94"/>
      <c r="AD4" s="96"/>
      <c r="AE4" s="94"/>
      <c r="AF4" s="96"/>
      <c r="AG4" s="94"/>
    </row>
    <row r="5" spans="1:33" ht="30" customHeight="1" x14ac:dyDescent="0.25">
      <c r="B5" s="90" t="str">
        <f>Mitglieder!C10</f>
        <v>Joop</v>
      </c>
      <c r="C5" s="91" t="s">
        <v>67</v>
      </c>
      <c r="D5" s="92">
        <f>IF(C5="X",((E5*Steuerdaten!$C$4+F5*Steuerdaten!$C$5+((SUM($G$3:$G$16)-G5)*Steuerdaten!$C$6)+((SUM($H$3:$H$16)-H5)*Steuerdaten!$C$7)+I5*Steuerdaten!$C$8)*-1-J5-O5-Q5-R5-T5-V5-W5-Y5-AA5-AC5-AE5-AG5),"")</f>
        <v>-0.2</v>
      </c>
      <c r="E5" s="72">
        <v>2</v>
      </c>
      <c r="F5" s="72"/>
      <c r="G5" s="72"/>
      <c r="H5" s="72"/>
      <c r="I5" s="72"/>
      <c r="J5" s="73"/>
      <c r="K5" s="82"/>
      <c r="L5" s="83"/>
      <c r="M5" s="84"/>
      <c r="N5" s="93">
        <v>17</v>
      </c>
      <c r="O5" s="94"/>
      <c r="P5" s="93">
        <v>9</v>
      </c>
      <c r="Q5" s="94"/>
      <c r="R5" s="95"/>
      <c r="S5" s="96">
        <v>374</v>
      </c>
      <c r="T5" s="94"/>
      <c r="U5" s="96">
        <v>235</v>
      </c>
      <c r="V5" s="94"/>
      <c r="W5" s="97"/>
      <c r="X5" s="96"/>
      <c r="Y5" s="94"/>
      <c r="Z5" s="96"/>
      <c r="AA5" s="94"/>
      <c r="AB5" s="96"/>
      <c r="AC5" s="94"/>
      <c r="AD5" s="96"/>
      <c r="AE5" s="94"/>
      <c r="AF5" s="96"/>
      <c r="AG5" s="94"/>
    </row>
    <row r="6" spans="1:33" ht="30" customHeight="1" x14ac:dyDescent="0.25">
      <c r="B6" s="90" t="str">
        <f>Mitglieder!C11</f>
        <v>Silvi</v>
      </c>
      <c r="C6" s="91" t="s">
        <v>67</v>
      </c>
      <c r="D6" s="92">
        <f>IF(C6="X",((E6*Steuerdaten!$C$4+F6*Steuerdaten!$C$5+((SUM($G$3:$G$16)-G6)*Steuerdaten!$C$6)+((SUM($H$3:$H$16)-H6)*Steuerdaten!$C$7)+I6*Steuerdaten!$C$8)*-1-J6-O6-Q6-R6-T6-V6-W6-Y6-AA6-AC6-AE6-AG6),"")</f>
        <v>-1.8</v>
      </c>
      <c r="E6" s="72">
        <v>2</v>
      </c>
      <c r="F6" s="72">
        <v>1</v>
      </c>
      <c r="G6" s="72"/>
      <c r="H6" s="72"/>
      <c r="I6" s="72"/>
      <c r="J6" s="73"/>
      <c r="K6" s="82"/>
      <c r="L6" s="83"/>
      <c r="M6" s="84"/>
      <c r="N6" s="93">
        <v>12</v>
      </c>
      <c r="O6" s="94">
        <v>0.5</v>
      </c>
      <c r="P6" s="93">
        <v>12</v>
      </c>
      <c r="Q6" s="94"/>
      <c r="R6" s="95">
        <v>0.5</v>
      </c>
      <c r="S6" s="96">
        <v>467</v>
      </c>
      <c r="T6" s="94"/>
      <c r="U6" s="96">
        <v>131</v>
      </c>
      <c r="V6" s="94">
        <v>0.5</v>
      </c>
      <c r="W6" s="97"/>
      <c r="X6" s="96"/>
      <c r="Y6" s="94"/>
      <c r="Z6" s="96"/>
      <c r="AA6" s="94"/>
      <c r="AB6" s="96"/>
      <c r="AC6" s="94"/>
      <c r="AD6" s="96"/>
      <c r="AE6" s="94"/>
      <c r="AF6" s="96"/>
      <c r="AG6" s="94"/>
    </row>
    <row r="7" spans="1:33" ht="30" customHeight="1" x14ac:dyDescent="0.25">
      <c r="B7" s="90" t="str">
        <f>Mitglieder!C12</f>
        <v>Andreas</v>
      </c>
      <c r="C7" s="91" t="s">
        <v>67</v>
      </c>
      <c r="D7" s="92">
        <f>IF(C7="X",((E7*Steuerdaten!$C$4+F7*Steuerdaten!$C$5+((SUM($G$3:$G$16)-G7)*Steuerdaten!$C$6)+((SUM($H$3:$H$16)-H7)*Steuerdaten!$C$7)+I7*Steuerdaten!$C$8)*-1-J7-O7-Q7-R7-T7-V7-W7-Y7-AA7-AC7-AE7-AG7),"")</f>
        <v>-0.85</v>
      </c>
      <c r="E7" s="72">
        <v>1</v>
      </c>
      <c r="F7" s="72"/>
      <c r="G7" s="72"/>
      <c r="H7" s="72"/>
      <c r="I7" s="72"/>
      <c r="J7" s="73"/>
      <c r="K7" s="82"/>
      <c r="L7" s="83"/>
      <c r="M7" s="84"/>
      <c r="N7" s="93">
        <v>14</v>
      </c>
      <c r="O7" s="94"/>
      <c r="P7" s="93">
        <v>3</v>
      </c>
      <c r="Q7" s="94">
        <v>0.25</v>
      </c>
      <c r="R7" s="95"/>
      <c r="S7" s="96">
        <v>35</v>
      </c>
      <c r="T7" s="94">
        <v>0.25</v>
      </c>
      <c r="U7" s="96">
        <v>222</v>
      </c>
      <c r="V7" s="94">
        <v>0.25</v>
      </c>
      <c r="W7" s="97"/>
      <c r="X7" s="96"/>
      <c r="Y7" s="94"/>
      <c r="Z7" s="96"/>
      <c r="AA7" s="94"/>
      <c r="AB7" s="96"/>
      <c r="AC7" s="94"/>
      <c r="AD7" s="96"/>
      <c r="AE7" s="94"/>
      <c r="AF7" s="96"/>
      <c r="AG7" s="94"/>
    </row>
    <row r="8" spans="1:33" ht="30" customHeight="1" x14ac:dyDescent="0.25">
      <c r="B8" s="90" t="str">
        <f>Mitglieder!C13</f>
        <v>Silvia</v>
      </c>
      <c r="C8" s="91" t="s">
        <v>67</v>
      </c>
      <c r="D8" s="92">
        <f>IF(C8="X",((E8*Steuerdaten!$C$4+F8*Steuerdaten!$C$5+((SUM($G$3:$G$16)-G8)*Steuerdaten!$C$6)+((SUM($H$3:$H$16)-H8)*Steuerdaten!$C$7)+I8*Steuerdaten!$C$8)*-1-J8-O8-Q8-R8-T8-V8-W8-Y8-AA8-AC8-AE8-AG8),"")</f>
        <v>-2.25</v>
      </c>
      <c r="E8" s="72">
        <v>10</v>
      </c>
      <c r="F8" s="72"/>
      <c r="G8" s="72"/>
      <c r="H8" s="72"/>
      <c r="I8" s="72"/>
      <c r="J8" s="73"/>
      <c r="K8" s="82"/>
      <c r="L8" s="83"/>
      <c r="M8" s="84"/>
      <c r="N8" s="93">
        <v>13</v>
      </c>
      <c r="O8" s="94">
        <v>0.25</v>
      </c>
      <c r="P8" s="93">
        <v>4</v>
      </c>
      <c r="Q8" s="94"/>
      <c r="R8" s="95">
        <v>0.5</v>
      </c>
      <c r="S8" s="96">
        <v>0</v>
      </c>
      <c r="T8" s="94">
        <v>0.5</v>
      </c>
      <c r="U8" s="96">
        <v>599</v>
      </c>
      <c r="V8" s="94"/>
      <c r="W8" s="97"/>
      <c r="X8" s="96"/>
      <c r="Y8" s="94"/>
      <c r="Z8" s="96"/>
      <c r="AA8" s="94"/>
      <c r="AB8" s="96"/>
      <c r="AC8" s="94"/>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0</v>
      </c>
      <c r="E9" s="72"/>
      <c r="F9" s="72"/>
      <c r="G9" s="72"/>
      <c r="H9" s="72"/>
      <c r="I9" s="72"/>
      <c r="J9" s="73"/>
      <c r="K9" s="82"/>
      <c r="L9" s="83"/>
      <c r="M9" s="84"/>
      <c r="N9" s="93">
        <v>18</v>
      </c>
      <c r="O9" s="94"/>
      <c r="P9" s="93">
        <v>7</v>
      </c>
      <c r="Q9" s="94"/>
      <c r="R9" s="95"/>
      <c r="S9" s="96">
        <v>552</v>
      </c>
      <c r="T9" s="94"/>
      <c r="U9" s="96">
        <v>409</v>
      </c>
      <c r="V9" s="94"/>
      <c r="W9" s="97"/>
      <c r="X9" s="96"/>
      <c r="Y9" s="94"/>
      <c r="Z9" s="96"/>
      <c r="AA9" s="94"/>
      <c r="AB9" s="96"/>
      <c r="AC9" s="94"/>
      <c r="AD9" s="96"/>
      <c r="AE9" s="94"/>
      <c r="AF9" s="96"/>
      <c r="AG9" s="94"/>
    </row>
    <row r="10" spans="1:33" ht="30" customHeight="1" x14ac:dyDescent="0.25">
      <c r="B10" s="90" t="str">
        <f>Mitglieder!C15</f>
        <v>Martin</v>
      </c>
      <c r="C10" s="91" t="s">
        <v>67</v>
      </c>
      <c r="D10" s="92">
        <f>IF(C10="X",((E10*Steuerdaten!$C$4+F10*Steuerdaten!$C$5+((SUM($G$3:$G$16)-G10)*Steuerdaten!$C$6)+((SUM($H$3:$H$16)-H10)*Steuerdaten!$C$7)+I10*Steuerdaten!$C$8)*-1-J10-O10-Q10-R10-T10-V10-W10-Y10-AA10-AC10-AE10-AG10),"")</f>
        <v>-0.5</v>
      </c>
      <c r="E10" s="72"/>
      <c r="F10" s="72"/>
      <c r="G10" s="72"/>
      <c r="H10" s="72"/>
      <c r="I10" s="72"/>
      <c r="J10" s="73"/>
      <c r="K10" s="82"/>
      <c r="L10" s="83"/>
      <c r="M10" s="84"/>
      <c r="N10" s="93">
        <v>14</v>
      </c>
      <c r="O10" s="94"/>
      <c r="P10" s="93">
        <v>7</v>
      </c>
      <c r="Q10" s="94"/>
      <c r="R10" s="95">
        <v>0.5</v>
      </c>
      <c r="S10" s="96">
        <v>445</v>
      </c>
      <c r="T10" s="94"/>
      <c r="U10" s="96">
        <v>322</v>
      </c>
      <c r="V10" s="94"/>
      <c r="W10" s="97"/>
      <c r="X10" s="96"/>
      <c r="Y10" s="94"/>
      <c r="Z10" s="96"/>
      <c r="AA10" s="94"/>
      <c r="AB10" s="96"/>
      <c r="AC10" s="94"/>
      <c r="AD10" s="96"/>
      <c r="AE10" s="94"/>
      <c r="AF10" s="96"/>
      <c r="AG10" s="94"/>
    </row>
    <row r="11" spans="1:33" ht="30" customHeight="1" x14ac:dyDescent="0.25">
      <c r="B11" s="90"/>
      <c r="C11" s="91"/>
      <c r="D11" s="92" t="str">
        <f>IF(C11="X",((E11*Steuerdaten!$C$4+F11*Steuerdaten!$C$5+((SUM($G$3:$G$16)-G11)*Steuerdaten!$C$6)+((SUM($H$3:$H$16)-H11)*Steuerdaten!$C$7)+I11*Steuerdaten!$C$8)*-1-J11-O11-Q11-R11-T11-V11-W11-Y11-AA11-AC11-AE11-AG11),"")</f>
        <v/>
      </c>
      <c r="E11" s="72"/>
      <c r="F11" s="72"/>
      <c r="G11" s="72"/>
      <c r="H11" s="72"/>
      <c r="I11" s="72"/>
      <c r="J11" s="73"/>
      <c r="K11" s="82"/>
      <c r="L11" s="83"/>
      <c r="M11" s="84"/>
      <c r="N11" s="93"/>
      <c r="O11" s="94"/>
      <c r="P11" s="93"/>
      <c r="Q11" s="94"/>
      <c r="R11" s="95"/>
      <c r="S11" s="96"/>
      <c r="T11" s="94"/>
      <c r="U11" s="96"/>
      <c r="V11" s="94"/>
      <c r="W11" s="97"/>
      <c r="X11" s="96"/>
      <c r="Y11" s="94"/>
      <c r="Z11" s="96"/>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7" priority="2">
      <formula>"(ODER(J10=""d"";J10=""s"";J10=""u""))"</formula>
    </cfRule>
  </conditionalFormatting>
  <conditionalFormatting sqref="E3:J15 N3:AG15">
    <cfRule type="expression" dxfId="16" priority="1">
      <formula>$C3="X"</formula>
    </cfRule>
  </conditionalFormatting>
  <dataValidations count="1">
    <dataValidation type="list" allowBlank="1" showInputMessage="1" showErrorMessage="1" sqref="C3:C15" xr:uid="{00000000-0002-0000-0400-000000000000}">
      <formula1>"X,E,U"</formula1>
    </dataValidation>
  </dataValidations>
  <pageMargins left="0.25" right="0.25" top="0.75" bottom="0.75" header="0.3" footer="0.3"/>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9"/>
  <sheetViews>
    <sheetView zoomScale="80" zoomScaleNormal="80" zoomScaleSheetLayoutView="80" zoomScalePageLayoutView="40" workbookViewId="0">
      <selection activeCell="E22" sqref="E22"/>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31"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04</v>
      </c>
      <c r="C2" s="38"/>
      <c r="D2" s="39" t="s">
        <v>78</v>
      </c>
      <c r="E2" s="39" t="s">
        <v>74</v>
      </c>
      <c r="F2" s="40" t="s">
        <v>77</v>
      </c>
      <c r="G2" s="39" t="s">
        <v>76</v>
      </c>
      <c r="H2" s="39" t="s">
        <v>65</v>
      </c>
      <c r="I2" s="39" t="s">
        <v>75</v>
      </c>
      <c r="J2" s="40" t="s">
        <v>89</v>
      </c>
      <c r="K2" s="69"/>
      <c r="L2" s="69"/>
      <c r="N2" s="142" t="s">
        <v>84</v>
      </c>
      <c r="O2" s="143"/>
      <c r="P2" s="142" t="s">
        <v>85</v>
      </c>
      <c r="Q2" s="143"/>
      <c r="R2" s="68" t="s">
        <v>86</v>
      </c>
      <c r="S2" s="142" t="s">
        <v>87</v>
      </c>
      <c r="T2" s="143"/>
      <c r="U2" s="142" t="s">
        <v>88</v>
      </c>
      <c r="V2" s="143"/>
      <c r="W2" s="117" t="s">
        <v>90</v>
      </c>
      <c r="X2" s="142" t="s">
        <v>84</v>
      </c>
      <c r="Y2" s="143"/>
      <c r="Z2" s="142" t="s">
        <v>85</v>
      </c>
      <c r="AA2" s="143"/>
      <c r="AB2" s="142" t="s">
        <v>117</v>
      </c>
      <c r="AC2" s="143"/>
      <c r="AD2" s="142" t="s">
        <v>117</v>
      </c>
      <c r="AE2" s="143"/>
      <c r="AF2" s="142"/>
      <c r="AG2" s="143"/>
    </row>
    <row r="3" spans="1:33" ht="30" customHeight="1" x14ac:dyDescent="0.25">
      <c r="B3" s="79" t="str">
        <f>Mitglieder!C8</f>
        <v>Carmen</v>
      </c>
      <c r="C3" s="80" t="s">
        <v>67</v>
      </c>
      <c r="D3" s="81">
        <f>IF(C3="X",((E3*Steuerdaten!$C$4+F3*Steuerdaten!$C$5+((SUM($G$3:$G$16)-G3)*Steuerdaten!$C$6)+((SUM($H$3:$H$16)-H3)*Steuerdaten!$C$7)+I3*Steuerdaten!$C$8)*-1-J3-O3-Q3-R3-T3-V3-W3-Y3-AA3-AC3-AE3-AG3),"")</f>
        <v>0</v>
      </c>
      <c r="E3" s="70"/>
      <c r="F3" s="70"/>
      <c r="G3" s="70"/>
      <c r="H3" s="70"/>
      <c r="I3" s="70"/>
      <c r="J3" s="71"/>
      <c r="K3" s="82"/>
      <c r="L3" s="83"/>
      <c r="M3" s="84"/>
      <c r="N3" s="85"/>
      <c r="O3" s="86"/>
      <c r="P3" s="85"/>
      <c r="Q3" s="86"/>
      <c r="R3" s="87"/>
      <c r="S3" s="88"/>
      <c r="T3" s="86"/>
      <c r="U3" s="88"/>
      <c r="V3" s="86"/>
      <c r="W3" s="89"/>
      <c r="X3" s="88"/>
      <c r="Y3" s="86"/>
      <c r="Z3" s="88"/>
      <c r="AA3" s="86"/>
      <c r="AB3" s="88"/>
      <c r="AC3" s="86"/>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0</v>
      </c>
      <c r="E4" s="72"/>
      <c r="F4" s="72"/>
      <c r="G4" s="72"/>
      <c r="H4" s="72"/>
      <c r="I4" s="72"/>
      <c r="J4" s="73"/>
      <c r="K4" s="82"/>
      <c r="L4" s="83"/>
      <c r="M4" s="84"/>
      <c r="N4" s="93"/>
      <c r="O4" s="94"/>
      <c r="P4" s="93"/>
      <c r="Q4" s="94"/>
      <c r="R4" s="95"/>
      <c r="S4" s="96"/>
      <c r="T4" s="94"/>
      <c r="U4" s="96"/>
      <c r="V4" s="94"/>
      <c r="W4" s="97"/>
      <c r="X4" s="96"/>
      <c r="Y4" s="94"/>
      <c r="Z4" s="96"/>
      <c r="AA4" s="94"/>
      <c r="AB4" s="96"/>
      <c r="AC4" s="94"/>
      <c r="AD4" s="96"/>
      <c r="AE4" s="94"/>
      <c r="AF4" s="96"/>
      <c r="AG4" s="94"/>
    </row>
    <row r="5" spans="1:33" ht="30" customHeight="1" x14ac:dyDescent="0.25">
      <c r="B5" s="90" t="str">
        <f>Mitglieder!C10</f>
        <v>Joop</v>
      </c>
      <c r="C5" s="91" t="s">
        <v>67</v>
      </c>
      <c r="D5" s="92">
        <f>IF(C5="X",((E5*Steuerdaten!$C$4+F5*Steuerdaten!$C$5+((SUM($G$3:$G$16)-G5)*Steuerdaten!$C$6)+((SUM($H$3:$H$16)-H5)*Steuerdaten!$C$7)+I5*Steuerdaten!$C$8)*-1-J5-O5-Q5-R5-T5-V5-W5-Y5-AA5-AC5-AE5-AG5),"")</f>
        <v>0</v>
      </c>
      <c r="E5" s="72"/>
      <c r="F5" s="72"/>
      <c r="G5" s="72"/>
      <c r="H5" s="72"/>
      <c r="I5" s="72"/>
      <c r="J5" s="73"/>
      <c r="K5" s="82"/>
      <c r="L5" s="83"/>
      <c r="M5" s="84"/>
      <c r="N5" s="93"/>
      <c r="O5" s="94"/>
      <c r="P5" s="93"/>
      <c r="Q5" s="94"/>
      <c r="R5" s="95"/>
      <c r="S5" s="96"/>
      <c r="T5" s="94"/>
      <c r="U5" s="96"/>
      <c r="V5" s="94"/>
      <c r="W5" s="97"/>
      <c r="X5" s="96"/>
      <c r="Y5" s="94"/>
      <c r="Z5" s="96"/>
      <c r="AA5" s="94"/>
      <c r="AB5" s="96"/>
      <c r="AC5" s="94"/>
      <c r="AD5" s="96"/>
      <c r="AE5" s="94"/>
      <c r="AF5" s="96"/>
      <c r="AG5" s="94"/>
    </row>
    <row r="6" spans="1:33" ht="30" customHeight="1" x14ac:dyDescent="0.25">
      <c r="B6" s="90" t="str">
        <f>Mitglieder!C11</f>
        <v>Silvi</v>
      </c>
      <c r="C6" s="91" t="s">
        <v>67</v>
      </c>
      <c r="D6" s="92">
        <f>IF(C6="X",((E6*Steuerdaten!$C$4+F6*Steuerdaten!$C$5+((SUM($G$3:$G$16)-G6)*Steuerdaten!$C$6)+((SUM($H$3:$H$16)-H6)*Steuerdaten!$C$7)+I6*Steuerdaten!$C$8)*-1-J6-O6-Q6-R6-T6-V6-W6-Y6-AA6-AC6-AE6-AG6),"")</f>
        <v>0</v>
      </c>
      <c r="E6" s="72"/>
      <c r="F6" s="72"/>
      <c r="G6" s="72"/>
      <c r="H6" s="72"/>
      <c r="I6" s="72"/>
      <c r="J6" s="73"/>
      <c r="K6" s="82"/>
      <c r="L6" s="83"/>
      <c r="M6" s="84"/>
      <c r="N6" s="93"/>
      <c r="O6" s="94"/>
      <c r="P6" s="93"/>
      <c r="Q6" s="94"/>
      <c r="R6" s="95"/>
      <c r="S6" s="96"/>
      <c r="T6" s="94"/>
      <c r="U6" s="96"/>
      <c r="V6" s="94"/>
      <c r="W6" s="97"/>
      <c r="X6" s="96"/>
      <c r="Y6" s="94"/>
      <c r="Z6" s="96"/>
      <c r="AA6" s="94"/>
      <c r="AB6" s="96"/>
      <c r="AC6" s="94"/>
      <c r="AD6" s="96"/>
      <c r="AE6" s="94"/>
      <c r="AF6" s="96"/>
      <c r="AG6" s="94"/>
    </row>
    <row r="7" spans="1:33" ht="30" customHeight="1" x14ac:dyDescent="0.25">
      <c r="B7" s="90" t="str">
        <f>Mitglieder!C12</f>
        <v>Andreas</v>
      </c>
      <c r="C7" s="91" t="s">
        <v>67</v>
      </c>
      <c r="D7" s="92">
        <f>IF(C7="X",((E7*Steuerdaten!$C$4+F7*Steuerdaten!$C$5+((SUM($G$3:$G$16)-G7)*Steuerdaten!$C$6)+((SUM($H$3:$H$16)-H7)*Steuerdaten!$C$7)+I7*Steuerdaten!$C$8)*-1-J7-O7-Q7-R7-T7-V7-W7-Y7-AA7-AC7-AE7-AG7),"")</f>
        <v>0</v>
      </c>
      <c r="E7" s="72"/>
      <c r="F7" s="72"/>
      <c r="G7" s="72"/>
      <c r="H7" s="72"/>
      <c r="I7" s="72"/>
      <c r="J7" s="73"/>
      <c r="K7" s="82"/>
      <c r="L7" s="83"/>
      <c r="M7" s="84"/>
      <c r="N7" s="93"/>
      <c r="O7" s="94"/>
      <c r="P7" s="93"/>
      <c r="Q7" s="94"/>
      <c r="R7" s="95"/>
      <c r="S7" s="96"/>
      <c r="T7" s="94"/>
      <c r="U7" s="96"/>
      <c r="V7" s="94"/>
      <c r="W7" s="97"/>
      <c r="X7" s="96"/>
      <c r="Y7" s="94"/>
      <c r="Z7" s="96"/>
      <c r="AA7" s="94"/>
      <c r="AB7" s="96"/>
      <c r="AC7" s="94"/>
      <c r="AD7" s="96"/>
      <c r="AE7" s="94"/>
      <c r="AF7" s="96"/>
      <c r="AG7" s="94"/>
    </row>
    <row r="8" spans="1:33" ht="30" customHeight="1" x14ac:dyDescent="0.25">
      <c r="B8" s="90" t="str">
        <f>Mitglieder!C13</f>
        <v>Silvia</v>
      </c>
      <c r="C8" s="91" t="s">
        <v>67</v>
      </c>
      <c r="D8" s="92">
        <f>IF(C8="X",((E8*Steuerdaten!$C$4+F8*Steuerdaten!$C$5+((SUM($G$3:$G$16)-G8)*Steuerdaten!$C$6)+((SUM($H$3:$H$16)-H8)*Steuerdaten!$C$7)+I8*Steuerdaten!$C$8)*-1-J8-O8-Q8-R8-T8-V8-W8-Y8-AA8-AC8-AE8-AG8),"")</f>
        <v>0</v>
      </c>
      <c r="E8" s="72"/>
      <c r="F8" s="72"/>
      <c r="G8" s="72"/>
      <c r="H8" s="72"/>
      <c r="I8" s="72"/>
      <c r="J8" s="73"/>
      <c r="K8" s="82"/>
      <c r="L8" s="83"/>
      <c r="M8" s="84"/>
      <c r="N8" s="93"/>
      <c r="O8" s="94"/>
      <c r="P8" s="93"/>
      <c r="Q8" s="94"/>
      <c r="R8" s="95"/>
      <c r="S8" s="96"/>
      <c r="T8" s="94"/>
      <c r="U8" s="96"/>
      <c r="V8" s="94"/>
      <c r="W8" s="97"/>
      <c r="X8" s="96"/>
      <c r="Y8" s="94"/>
      <c r="Z8" s="96"/>
      <c r="AA8" s="94"/>
      <c r="AB8" s="96"/>
      <c r="AC8" s="94"/>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0</v>
      </c>
      <c r="E9" s="72"/>
      <c r="F9" s="72"/>
      <c r="G9" s="72"/>
      <c r="H9" s="72"/>
      <c r="I9" s="72"/>
      <c r="J9" s="73"/>
      <c r="K9" s="82"/>
      <c r="L9" s="83"/>
      <c r="M9" s="84"/>
      <c r="N9" s="93"/>
      <c r="O9" s="94"/>
      <c r="P9" s="93"/>
      <c r="Q9" s="94"/>
      <c r="R9" s="95"/>
      <c r="S9" s="96"/>
      <c r="T9" s="94"/>
      <c r="U9" s="96"/>
      <c r="V9" s="94"/>
      <c r="W9" s="97"/>
      <c r="X9" s="96"/>
      <c r="Y9" s="94"/>
      <c r="Z9" s="96"/>
      <c r="AA9" s="94"/>
      <c r="AB9" s="96"/>
      <c r="AC9" s="94"/>
      <c r="AD9" s="96"/>
      <c r="AE9" s="94"/>
      <c r="AF9" s="96"/>
      <c r="AG9" s="94"/>
    </row>
    <row r="10" spans="1:33" ht="30" customHeight="1" x14ac:dyDescent="0.25">
      <c r="B10" s="90" t="str">
        <f>Mitglieder!C15</f>
        <v>Martin</v>
      </c>
      <c r="C10" s="91" t="s">
        <v>68</v>
      </c>
      <c r="D10" s="92" t="str">
        <f>IF(C10="X",((E10*Steuerdaten!$C$4+F10*Steuerdaten!$C$5+((SUM($G$3:$G$16)-G10)*Steuerdaten!$C$6)+((SUM($H$3:$H$16)-H10)*Steuerdaten!$C$7)+I10*Steuerdaten!$C$8)*-1-J10-O10-Q10-R10-T10-V10-W10-Y10-AA10-AC10-AE10-AG10),"")</f>
        <v/>
      </c>
      <c r="E10" s="72"/>
      <c r="F10" s="72"/>
      <c r="G10" s="72"/>
      <c r="H10" s="72"/>
      <c r="I10" s="72"/>
      <c r="J10" s="73"/>
      <c r="K10" s="82"/>
      <c r="L10" s="83"/>
      <c r="M10" s="84"/>
      <c r="N10" s="93"/>
      <c r="O10" s="94"/>
      <c r="P10" s="93"/>
      <c r="Q10" s="94"/>
      <c r="R10" s="95"/>
      <c r="S10" s="96"/>
      <c r="T10" s="94"/>
      <c r="U10" s="96"/>
      <c r="V10" s="94"/>
      <c r="W10" s="97"/>
      <c r="X10" s="96"/>
      <c r="Y10" s="94"/>
      <c r="Z10" s="96"/>
      <c r="AA10" s="94"/>
      <c r="AB10" s="96"/>
      <c r="AC10" s="94"/>
      <c r="AD10" s="96"/>
      <c r="AE10" s="94"/>
      <c r="AF10" s="96"/>
      <c r="AG10" s="94"/>
    </row>
    <row r="11" spans="1:33" ht="30" customHeight="1" x14ac:dyDescent="0.25">
      <c r="B11" s="90"/>
      <c r="C11" s="91"/>
      <c r="D11" s="92" t="str">
        <f>IF(C11="X",((E11*Steuerdaten!$C$4+F11*Steuerdaten!$C$5+((SUM($G$3:$G$16)-G11)*Steuerdaten!$C$6)+((SUM($H$3:$H$16)-H11)*Steuerdaten!$C$7)+I11*Steuerdaten!$C$8)*-1-J11-O11-Q11-R11-T11-V11-W11-Y11-AA11-AC11-AE11-AG11),"")</f>
        <v/>
      </c>
      <c r="E11" s="72"/>
      <c r="F11" s="72"/>
      <c r="G11" s="72"/>
      <c r="H11" s="72"/>
      <c r="I11" s="72"/>
      <c r="J11" s="73"/>
      <c r="K11" s="82"/>
      <c r="L11" s="83"/>
      <c r="M11" s="84"/>
      <c r="N11" s="93"/>
      <c r="O11" s="94"/>
      <c r="P11" s="93"/>
      <c r="Q11" s="94"/>
      <c r="R11" s="95"/>
      <c r="S11" s="96"/>
      <c r="T11" s="94"/>
      <c r="U11" s="96"/>
      <c r="V11" s="94"/>
      <c r="W11" s="97"/>
      <c r="X11" s="96"/>
      <c r="Y11" s="94"/>
      <c r="Z11" s="96"/>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5" priority="4">
      <formula>"(ODER(J10=""d"";J10=""s"";J10=""u""))"</formula>
    </cfRule>
  </conditionalFormatting>
  <conditionalFormatting sqref="E3:J15 N3:AG15">
    <cfRule type="expression" dxfId="14" priority="3">
      <formula>$C3="X"</formula>
    </cfRule>
  </conditionalFormatting>
  <conditionalFormatting sqref="B11">
    <cfRule type="expression" dxfId="13" priority="2">
      <formula>"(ODER(J10=""d"";J10=""s"";J10=""u""))"</formula>
    </cfRule>
  </conditionalFormatting>
  <conditionalFormatting sqref="E3:J15 N3:AG15">
    <cfRule type="expression" dxfId="12" priority="1">
      <formula>$C3="X"</formula>
    </cfRule>
  </conditionalFormatting>
  <dataValidations count="1">
    <dataValidation type="list" allowBlank="1" showInputMessage="1" showErrorMessage="1" sqref="C3:C15" xr:uid="{00000000-0002-0000-0500-000000000000}">
      <formula1>"X,E,U"</formula1>
    </dataValidation>
  </dataValidations>
  <pageMargins left="0.25" right="0.25"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9"/>
  <sheetViews>
    <sheetView zoomScale="80" zoomScaleNormal="80" zoomScalePageLayoutView="40" workbookViewId="0">
      <selection activeCell="J13" sqref="J13"/>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31"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05</v>
      </c>
      <c r="C2" s="38"/>
      <c r="D2" s="39" t="s">
        <v>78</v>
      </c>
      <c r="E2" s="39" t="s">
        <v>74</v>
      </c>
      <c r="F2" s="40" t="s">
        <v>77</v>
      </c>
      <c r="G2" s="39" t="s">
        <v>76</v>
      </c>
      <c r="H2" s="39" t="s">
        <v>65</v>
      </c>
      <c r="I2" s="39" t="s">
        <v>75</v>
      </c>
      <c r="J2" s="40" t="s">
        <v>119</v>
      </c>
      <c r="K2" s="69"/>
      <c r="L2" s="69"/>
      <c r="N2" s="142" t="s">
        <v>84</v>
      </c>
      <c r="O2" s="143"/>
      <c r="P2" s="142" t="s">
        <v>85</v>
      </c>
      <c r="Q2" s="143"/>
      <c r="R2" s="68" t="s">
        <v>86</v>
      </c>
      <c r="S2" s="140" t="s">
        <v>87</v>
      </c>
      <c r="T2" s="141"/>
      <c r="U2" s="140" t="s">
        <v>88</v>
      </c>
      <c r="V2" s="141"/>
      <c r="W2" s="114" t="s">
        <v>90</v>
      </c>
      <c r="X2" s="140" t="s">
        <v>120</v>
      </c>
      <c r="Y2" s="141"/>
      <c r="Z2" s="140"/>
      <c r="AA2" s="141"/>
      <c r="AB2" s="140"/>
      <c r="AC2" s="141"/>
      <c r="AD2" s="140"/>
      <c r="AE2" s="141"/>
      <c r="AF2" s="140"/>
      <c r="AG2" s="141"/>
    </row>
    <row r="3" spans="1:33" ht="30" customHeight="1" x14ac:dyDescent="0.25">
      <c r="B3" s="79" t="str">
        <f>Mitglieder!C8</f>
        <v>Carmen</v>
      </c>
      <c r="C3" s="80" t="s">
        <v>67</v>
      </c>
      <c r="D3" s="81">
        <f>IF(C3="X",((E3*Steuerdaten!$C$4+F3*Steuerdaten!$C$5+((SUM($G$3:$G$16)-G3)*Steuerdaten!$C$6)+((SUM($H$3:$H$16)-H3)*Steuerdaten!$C$7)+I3*Steuerdaten!$C$8)*-1-J3-O3-Q3-R3-T3-V3-W3-Y3-AA3-AC3-AE3-AG3),"")</f>
        <v>-2</v>
      </c>
      <c r="E3" s="70">
        <v>5</v>
      </c>
      <c r="F3" s="70"/>
      <c r="G3" s="70"/>
      <c r="H3" s="70"/>
      <c r="I3" s="70"/>
      <c r="J3" s="71"/>
      <c r="K3" s="82"/>
      <c r="L3" s="83"/>
      <c r="M3" s="84"/>
      <c r="N3" s="85">
        <v>12</v>
      </c>
      <c r="O3" s="86"/>
      <c r="P3" s="85">
        <v>4</v>
      </c>
      <c r="Q3" s="86">
        <v>0.5</v>
      </c>
      <c r="R3" s="87">
        <v>0.5</v>
      </c>
      <c r="S3" s="88">
        <v>564</v>
      </c>
      <c r="T3" s="86"/>
      <c r="U3" s="88">
        <v>114</v>
      </c>
      <c r="V3" s="86"/>
      <c r="W3" s="89"/>
      <c r="X3" s="88"/>
      <c r="Y3" s="86"/>
      <c r="Z3" s="88"/>
      <c r="AA3" s="86"/>
      <c r="AB3" s="88"/>
      <c r="AC3" s="86"/>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0</v>
      </c>
      <c r="E4" s="72"/>
      <c r="F4" s="72"/>
      <c r="G4" s="72">
        <v>1</v>
      </c>
      <c r="H4" s="72"/>
      <c r="I4" s="72"/>
      <c r="J4" s="73"/>
      <c r="K4" s="82"/>
      <c r="L4" s="83"/>
      <c r="M4" s="84"/>
      <c r="N4" s="93">
        <v>22</v>
      </c>
      <c r="O4" s="94"/>
      <c r="P4" s="93">
        <v>8</v>
      </c>
      <c r="Q4" s="94"/>
      <c r="R4" s="95"/>
      <c r="S4" s="96">
        <v>538</v>
      </c>
      <c r="T4" s="94"/>
      <c r="U4" s="96">
        <v>352</v>
      </c>
      <c r="V4" s="94"/>
      <c r="W4" s="97"/>
      <c r="X4" s="96"/>
      <c r="Y4" s="94"/>
      <c r="Z4" s="96"/>
      <c r="AA4" s="94"/>
      <c r="AB4" s="96"/>
      <c r="AC4" s="94"/>
      <c r="AD4" s="96"/>
      <c r="AE4" s="94"/>
      <c r="AF4" s="96"/>
      <c r="AG4" s="94"/>
    </row>
    <row r="5" spans="1:33" ht="30" customHeight="1" x14ac:dyDescent="0.25">
      <c r="B5" s="90" t="str">
        <f>Mitglieder!C10</f>
        <v>Joop</v>
      </c>
      <c r="C5" s="91" t="s">
        <v>68</v>
      </c>
      <c r="D5" s="92" t="str">
        <f>IF(C5="X",((E5*Steuerdaten!$C$4+F5*Steuerdaten!$C$5+((SUM($G$3:$G$16)-G5)*Steuerdaten!$C$6)+((SUM($H$3:$H$16)-H5)*Steuerdaten!$C$7)+I5*Steuerdaten!$C$8)*-1-J5-O5-Q5-R5-T5-V5-W5-Y5-AA5-AC5-AE5-AG5),"")</f>
        <v/>
      </c>
      <c r="E5" s="72"/>
      <c r="F5" s="72"/>
      <c r="G5" s="72"/>
      <c r="H5" s="72"/>
      <c r="I5" s="72"/>
      <c r="J5" s="73"/>
      <c r="K5" s="82"/>
      <c r="L5" s="83"/>
      <c r="M5" s="84"/>
      <c r="N5" s="93"/>
      <c r="O5" s="94"/>
      <c r="P5" s="93"/>
      <c r="Q5" s="94"/>
      <c r="R5" s="95"/>
      <c r="S5" s="96"/>
      <c r="T5" s="94"/>
      <c r="U5" s="96"/>
      <c r="V5" s="94"/>
      <c r="W5" s="97"/>
      <c r="X5" s="96"/>
      <c r="Y5" s="94"/>
      <c r="Z5" s="96"/>
      <c r="AA5" s="94"/>
      <c r="AB5" s="96"/>
      <c r="AC5" s="94"/>
      <c r="AD5" s="96"/>
      <c r="AE5" s="94"/>
      <c r="AF5" s="96"/>
      <c r="AG5" s="94"/>
    </row>
    <row r="6" spans="1:33" ht="30" customHeight="1" x14ac:dyDescent="0.25">
      <c r="B6" s="90" t="str">
        <f>Mitglieder!C11</f>
        <v>Silvi</v>
      </c>
      <c r="C6" s="91" t="s">
        <v>68</v>
      </c>
      <c r="D6" s="92" t="str">
        <f>IF(C6="X",((E6*Steuerdaten!$C$4+F6*Steuerdaten!$C$5+((SUM($G$3:$G$16)-G6)*Steuerdaten!$C$6)+((SUM($H$3:$H$16)-H6)*Steuerdaten!$C$7)+I6*Steuerdaten!$C$8)*-1-J6-O6-Q6-R6-T6-V6-W6-Y6-AA6-AC6-AE6-AG6),"")</f>
        <v/>
      </c>
      <c r="E6" s="72"/>
      <c r="F6" s="72"/>
      <c r="G6" s="72"/>
      <c r="H6" s="72"/>
      <c r="I6" s="72"/>
      <c r="J6" s="73"/>
      <c r="K6" s="82"/>
      <c r="L6" s="83"/>
      <c r="M6" s="84"/>
      <c r="N6" s="93"/>
      <c r="O6" s="94"/>
      <c r="P6" s="93"/>
      <c r="Q6" s="94"/>
      <c r="R6" s="95"/>
      <c r="S6" s="96"/>
      <c r="T6" s="94"/>
      <c r="U6" s="96"/>
      <c r="V6" s="94"/>
      <c r="W6" s="97"/>
      <c r="X6" s="96"/>
      <c r="Y6" s="94"/>
      <c r="Z6" s="96"/>
      <c r="AA6" s="94"/>
      <c r="AB6" s="96"/>
      <c r="AC6" s="94"/>
      <c r="AD6" s="96"/>
      <c r="AE6" s="94"/>
      <c r="AF6" s="96"/>
      <c r="AG6" s="94"/>
    </row>
    <row r="7" spans="1:33" ht="30" customHeight="1" x14ac:dyDescent="0.25">
      <c r="B7" s="90" t="str">
        <f>Mitglieder!C12</f>
        <v>Andreas</v>
      </c>
      <c r="C7" s="91" t="s">
        <v>67</v>
      </c>
      <c r="D7" s="92">
        <f>IF(C7="X",((E7*Steuerdaten!$C$4+F7*Steuerdaten!$C$5+((SUM($G$3:$G$16)-G7)*Steuerdaten!$C$6)+((SUM($H$3:$H$16)-H7)*Steuerdaten!$C$7)+I7*Steuerdaten!$C$8)*-1-J7-O7-Q7-R7-T7-V7-W7-Y7-AA7-AC7-AE7-AG7),"")</f>
        <v>-1.8</v>
      </c>
      <c r="E7" s="72">
        <v>3</v>
      </c>
      <c r="F7" s="72"/>
      <c r="G7" s="72"/>
      <c r="H7" s="72"/>
      <c r="I7" s="72">
        <v>1</v>
      </c>
      <c r="J7" s="73"/>
      <c r="K7" s="82"/>
      <c r="L7" s="83"/>
      <c r="M7" s="84"/>
      <c r="N7" s="93">
        <v>13</v>
      </c>
      <c r="O7" s="94"/>
      <c r="P7" s="93">
        <v>4</v>
      </c>
      <c r="Q7" s="94">
        <v>0.5</v>
      </c>
      <c r="R7" s="95"/>
      <c r="S7" s="96">
        <v>750</v>
      </c>
      <c r="T7" s="94"/>
      <c r="U7" s="96">
        <v>310</v>
      </c>
      <c r="V7" s="94"/>
      <c r="W7" s="97"/>
      <c r="X7" s="96"/>
      <c r="Y7" s="94"/>
      <c r="Z7" s="96"/>
      <c r="AA7" s="94"/>
      <c r="AB7" s="96"/>
      <c r="AC7" s="94"/>
      <c r="AD7" s="96"/>
      <c r="AE7" s="94"/>
      <c r="AF7" s="96"/>
      <c r="AG7" s="94"/>
    </row>
    <row r="8" spans="1:33" ht="30" customHeight="1" x14ac:dyDescent="0.25">
      <c r="B8" s="90" t="str">
        <f>Mitglieder!C13</f>
        <v>Silvia</v>
      </c>
      <c r="C8" s="91" t="s">
        <v>67</v>
      </c>
      <c r="D8" s="92">
        <f>IF(C8="X",((E8*Steuerdaten!$C$4+F8*Steuerdaten!$C$5+((SUM($G$3:$G$16)-G8)*Steuerdaten!$C$6)+((SUM($H$3:$H$16)-H8)*Steuerdaten!$C$7)+I8*Steuerdaten!$C$8)*-1-J8-O8-Q8-R8-T8-V8-W8-Y8-AA8-AC8-AE8-AG8),"")</f>
        <v>-2.25</v>
      </c>
      <c r="E8" s="72">
        <v>5</v>
      </c>
      <c r="F8" s="72"/>
      <c r="G8" s="72"/>
      <c r="H8" s="72"/>
      <c r="I8" s="72"/>
      <c r="J8" s="73"/>
      <c r="K8" s="82"/>
      <c r="L8" s="83"/>
      <c r="M8" s="84"/>
      <c r="N8" s="93">
        <v>10</v>
      </c>
      <c r="O8" s="94">
        <v>0.25</v>
      </c>
      <c r="P8" s="93">
        <v>5</v>
      </c>
      <c r="Q8" s="94"/>
      <c r="R8" s="95">
        <v>0.5</v>
      </c>
      <c r="S8" s="96">
        <v>5</v>
      </c>
      <c r="T8" s="94">
        <v>0.5</v>
      </c>
      <c r="U8" s="96">
        <v>557</v>
      </c>
      <c r="V8" s="94"/>
      <c r="W8" s="97"/>
      <c r="X8" s="96"/>
      <c r="Y8" s="94"/>
      <c r="Z8" s="96"/>
      <c r="AA8" s="94"/>
      <c r="AB8" s="96"/>
      <c r="AC8" s="94"/>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-2</v>
      </c>
      <c r="E9" s="72">
        <v>4</v>
      </c>
      <c r="F9" s="72">
        <v>1</v>
      </c>
      <c r="G9" s="72"/>
      <c r="H9" s="72"/>
      <c r="I9" s="72"/>
      <c r="J9" s="73"/>
      <c r="K9" s="82"/>
      <c r="L9" s="83"/>
      <c r="M9" s="84"/>
      <c r="N9" s="93">
        <v>6</v>
      </c>
      <c r="O9" s="94">
        <v>0.5</v>
      </c>
      <c r="P9" s="93">
        <v>5</v>
      </c>
      <c r="Q9" s="94"/>
      <c r="R9" s="95"/>
      <c r="S9" s="96">
        <v>680</v>
      </c>
      <c r="T9" s="94"/>
      <c r="U9" s="96">
        <v>652</v>
      </c>
      <c r="V9" s="94">
        <v>0.5</v>
      </c>
      <c r="W9" s="97"/>
      <c r="X9" s="96"/>
      <c r="Y9" s="94"/>
      <c r="Z9" s="96"/>
      <c r="AA9" s="94"/>
      <c r="AB9" s="96"/>
      <c r="AC9" s="94"/>
      <c r="AD9" s="96"/>
      <c r="AE9" s="94"/>
      <c r="AF9" s="96"/>
      <c r="AG9" s="94"/>
    </row>
    <row r="10" spans="1:33" ht="30" customHeight="1" x14ac:dyDescent="0.25">
      <c r="B10" s="90" t="str">
        <f>Mitglieder!C15</f>
        <v>Martin</v>
      </c>
      <c r="C10" s="91" t="s">
        <v>68</v>
      </c>
      <c r="D10" s="92" t="str">
        <f>IF(C10="X",((E10*Steuerdaten!$C$4+F10*Steuerdaten!$C$5+((SUM($G$3:$G$16)-G10)*Steuerdaten!$C$6)+((SUM($H$3:$H$16)-H10)*Steuerdaten!$C$7)+I10*Steuerdaten!$C$8)*-1-J10-O10-Q10-R10-T10-V10-W10-Y10-AA10-AC10-AE10-AG10),"")</f>
        <v/>
      </c>
      <c r="E10" s="72"/>
      <c r="F10" s="72"/>
      <c r="G10" s="72"/>
      <c r="H10" s="72"/>
      <c r="I10" s="72"/>
      <c r="J10" s="73"/>
      <c r="K10" s="82"/>
      <c r="L10" s="83"/>
      <c r="M10" s="84"/>
      <c r="N10" s="93"/>
      <c r="O10" s="94"/>
      <c r="P10" s="93"/>
      <c r="Q10" s="94"/>
      <c r="R10" s="95"/>
      <c r="S10" s="96"/>
      <c r="T10" s="94"/>
      <c r="U10" s="96"/>
      <c r="V10" s="94"/>
      <c r="W10" s="97"/>
      <c r="X10" s="96"/>
      <c r="Y10" s="94"/>
      <c r="Z10" s="96"/>
      <c r="AA10" s="94"/>
      <c r="AB10" s="96"/>
      <c r="AC10" s="94"/>
      <c r="AD10" s="96"/>
      <c r="AE10" s="94"/>
      <c r="AF10" s="96"/>
      <c r="AG10" s="94"/>
    </row>
    <row r="11" spans="1:33" ht="30" customHeight="1" x14ac:dyDescent="0.25">
      <c r="B11" s="90" t="s">
        <v>132</v>
      </c>
      <c r="C11" s="91" t="s">
        <v>67</v>
      </c>
      <c r="D11" s="92">
        <f>IF(C11="X",((E11*Steuerdaten!$C$4+F11*Steuerdaten!$C$5+((SUM($G$3:$G$16)-G11)*Steuerdaten!$C$6)+((SUM($H$3:$H$16)-H11)*Steuerdaten!$C$7)+I11*Steuerdaten!$C$8)*-1-J11-O11-Q11-R11-T11-V11-W11-Y11-AA11-AC11-AE11-AG11),"")</f>
        <v>-1</v>
      </c>
      <c r="E11" s="72"/>
      <c r="F11" s="72"/>
      <c r="G11" s="72"/>
      <c r="H11" s="72"/>
      <c r="I11" s="72"/>
      <c r="J11" s="73"/>
      <c r="K11" s="82"/>
      <c r="L11" s="83"/>
      <c r="M11" s="84"/>
      <c r="N11" s="93">
        <v>17</v>
      </c>
      <c r="O11" s="94"/>
      <c r="P11" s="93">
        <v>8</v>
      </c>
      <c r="Q11" s="94"/>
      <c r="R11" s="95">
        <v>0.5</v>
      </c>
      <c r="S11" s="96">
        <v>683</v>
      </c>
      <c r="T11" s="94"/>
      <c r="U11" s="96">
        <v>435</v>
      </c>
      <c r="V11" s="94"/>
      <c r="W11" s="97"/>
      <c r="X11" s="96"/>
      <c r="Y11" s="94"/>
      <c r="Z11" s="96"/>
      <c r="AA11" s="94"/>
      <c r="AB11" s="96"/>
      <c r="AC11" s="94"/>
      <c r="AD11" s="96"/>
      <c r="AE11" s="94"/>
      <c r="AF11" s="96"/>
      <c r="AG11" s="94"/>
    </row>
    <row r="12" spans="1:33" ht="30" customHeight="1" x14ac:dyDescent="0.25">
      <c r="B12" s="90" t="s">
        <v>133</v>
      </c>
      <c r="C12" s="91" t="s">
        <v>67</v>
      </c>
      <c r="D12" s="92">
        <f>IF(C12="X",((E12*Steuerdaten!$C$4+F12*Steuerdaten!$C$5+((SUM($G$3:$G$16)-G12)*Steuerdaten!$C$6)+((SUM($H$3:$H$16)-H12)*Steuerdaten!$C$7)+I12*Steuerdaten!$C$8)*-1-J12-O12-Q12-R12-T12-V12-W12-Y12-AA12-AC12-AE12-AG12),"")</f>
        <v>-2</v>
      </c>
      <c r="E12" s="72">
        <v>2</v>
      </c>
      <c r="F12" s="72">
        <v>1</v>
      </c>
      <c r="G12" s="72"/>
      <c r="H12" s="72"/>
      <c r="I12" s="72"/>
      <c r="J12" s="73">
        <v>0.2</v>
      </c>
      <c r="K12" s="82"/>
      <c r="L12" s="83"/>
      <c r="M12" s="84"/>
      <c r="N12" s="93">
        <v>21</v>
      </c>
      <c r="O12" s="94"/>
      <c r="P12" s="93">
        <v>5</v>
      </c>
      <c r="Q12" s="94"/>
      <c r="R12" s="95">
        <v>0.5</v>
      </c>
      <c r="S12" s="96">
        <v>54</v>
      </c>
      <c r="T12" s="94">
        <v>0.25</v>
      </c>
      <c r="U12" s="96">
        <v>559</v>
      </c>
      <c r="V12" s="94">
        <v>0.25</v>
      </c>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11" priority="2">
      <formula>"(ODER(J10=""d"";J10=""s"";J10=""u""))"</formula>
    </cfRule>
  </conditionalFormatting>
  <conditionalFormatting sqref="E3:J15 N3:AG15">
    <cfRule type="expression" dxfId="10" priority="1">
      <formula>$C3="X"</formula>
    </cfRule>
  </conditionalFormatting>
  <dataValidations count="1">
    <dataValidation type="list" allowBlank="1" showInputMessage="1" showErrorMessage="1" sqref="C3:C15" xr:uid="{00000000-0002-0000-0600-000000000000}">
      <formula1>"X,E,U"</formula1>
    </dataValidation>
  </dataValidations>
  <pageMargins left="0.25" right="0.25" top="0.75" bottom="0.75" header="0.3" footer="0.3"/>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3"/>
  <sheetViews>
    <sheetView zoomScale="80" zoomScaleNormal="80" zoomScalePageLayoutView="40" workbookViewId="0">
      <selection activeCell="J12" sqref="J12"/>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31"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06</v>
      </c>
      <c r="C2" s="38"/>
      <c r="D2" s="39" t="s">
        <v>78</v>
      </c>
      <c r="E2" s="39" t="s">
        <v>74</v>
      </c>
      <c r="F2" s="40" t="s">
        <v>77</v>
      </c>
      <c r="G2" s="39" t="s">
        <v>76</v>
      </c>
      <c r="H2" s="39" t="s">
        <v>65</v>
      </c>
      <c r="I2" s="39" t="s">
        <v>75</v>
      </c>
      <c r="J2" s="40" t="s">
        <v>118</v>
      </c>
      <c r="K2" s="69"/>
      <c r="L2" s="69"/>
      <c r="N2" s="142" t="s">
        <v>84</v>
      </c>
      <c r="O2" s="143"/>
      <c r="P2" s="142" t="s">
        <v>85</v>
      </c>
      <c r="Q2" s="143"/>
      <c r="R2" s="68" t="s">
        <v>86</v>
      </c>
      <c r="S2" s="140" t="s">
        <v>87</v>
      </c>
      <c r="T2" s="141"/>
      <c r="U2" s="140" t="s">
        <v>88</v>
      </c>
      <c r="V2" s="141"/>
      <c r="W2" s="115" t="s">
        <v>90</v>
      </c>
      <c r="X2" s="140" t="s">
        <v>120</v>
      </c>
      <c r="Y2" s="141"/>
      <c r="Z2" s="140" t="s">
        <v>134</v>
      </c>
      <c r="AA2" s="141"/>
      <c r="AB2" s="140"/>
      <c r="AC2" s="141"/>
      <c r="AD2" s="140"/>
      <c r="AE2" s="141"/>
      <c r="AF2" s="140"/>
      <c r="AG2" s="141"/>
    </row>
    <row r="3" spans="1:33" ht="30" customHeight="1" x14ac:dyDescent="0.25">
      <c r="B3" s="79" t="str">
        <f>Mitglieder!C8</f>
        <v>Carmen</v>
      </c>
      <c r="C3" s="80" t="s">
        <v>67</v>
      </c>
      <c r="D3" s="81">
        <f>IF(C3="X",((E3*Steuerdaten!$C$4+F3*Steuerdaten!$C$5+((SUM($G$3:$G$16)-G3)*Steuerdaten!$C$6)+((SUM($H$3:$H$16)-H3)*Steuerdaten!$C$7)+I3*Steuerdaten!$C$8)*-1-J3-O3-Q3-R3-T3-V3-W3-Y3-AA3-AC3-AE3-AG3),"")</f>
        <v>-1.2</v>
      </c>
      <c r="E3" s="70">
        <v>1</v>
      </c>
      <c r="F3" s="70">
        <v>1</v>
      </c>
      <c r="G3" s="70"/>
      <c r="H3" s="70"/>
      <c r="I3" s="70"/>
      <c r="J3" s="71"/>
      <c r="K3" s="82"/>
      <c r="L3" s="83"/>
      <c r="M3" s="84"/>
      <c r="N3" s="85">
        <v>14</v>
      </c>
      <c r="O3" s="86"/>
      <c r="P3" s="85">
        <v>16</v>
      </c>
      <c r="Q3" s="86"/>
      <c r="R3" s="87">
        <v>0.5</v>
      </c>
      <c r="S3" s="88">
        <v>55</v>
      </c>
      <c r="T3" s="86">
        <v>0.5</v>
      </c>
      <c r="U3" s="88">
        <v>121</v>
      </c>
      <c r="V3" s="86"/>
      <c r="W3" s="89"/>
      <c r="X3" s="88">
        <v>19</v>
      </c>
      <c r="Y3" s="86"/>
      <c r="Z3" s="88">
        <v>5</v>
      </c>
      <c r="AA3" s="86"/>
      <c r="AB3" s="88"/>
      <c r="AC3" s="86"/>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-1.1499999999999999</v>
      </c>
      <c r="E4" s="72">
        <v>4</v>
      </c>
      <c r="F4" s="72"/>
      <c r="G4" s="72"/>
      <c r="H4" s="72"/>
      <c r="I4" s="72"/>
      <c r="J4" s="73"/>
      <c r="K4" s="82"/>
      <c r="L4" s="83"/>
      <c r="M4" s="84"/>
      <c r="N4" s="93">
        <v>17</v>
      </c>
      <c r="O4" s="94"/>
      <c r="P4" s="93">
        <v>5</v>
      </c>
      <c r="Q4" s="94">
        <v>0.5</v>
      </c>
      <c r="R4" s="95"/>
      <c r="S4" s="96">
        <v>74</v>
      </c>
      <c r="T4" s="94">
        <v>0.25</v>
      </c>
      <c r="U4" s="96">
        <v>102</v>
      </c>
      <c r="V4" s="94"/>
      <c r="W4" s="97"/>
      <c r="X4" s="96">
        <v>16</v>
      </c>
      <c r="Y4" s="94"/>
      <c r="Z4" s="96">
        <v>6</v>
      </c>
      <c r="AA4" s="94"/>
      <c r="AB4" s="96"/>
      <c r="AC4" s="94"/>
      <c r="AD4" s="96"/>
      <c r="AE4" s="94"/>
      <c r="AF4" s="96"/>
      <c r="AG4" s="94"/>
    </row>
    <row r="5" spans="1:33" ht="30" customHeight="1" x14ac:dyDescent="0.25">
      <c r="B5" s="90" t="str">
        <f>Mitglieder!C10</f>
        <v>Joop</v>
      </c>
      <c r="C5" s="91" t="s">
        <v>67</v>
      </c>
      <c r="D5" s="92">
        <f>IF(C5="X",((E5*Steuerdaten!$C$4+F5*Steuerdaten!$C$5+((SUM($G$3:$G$16)-G5)*Steuerdaten!$C$6)+((SUM($H$3:$H$16)-H5)*Steuerdaten!$C$7)+I5*Steuerdaten!$C$8)*-1-J5-O5-Q5-R5-T5-V5-W5-Y5-AA5-AC5-AE5-AG5),"")</f>
        <v>-0.8</v>
      </c>
      <c r="E5" s="72">
        <v>3</v>
      </c>
      <c r="F5" s="72"/>
      <c r="G5" s="72"/>
      <c r="H5" s="72"/>
      <c r="I5" s="72"/>
      <c r="J5" s="73"/>
      <c r="K5" s="82"/>
      <c r="L5" s="83"/>
      <c r="M5" s="84"/>
      <c r="N5" s="93">
        <v>18</v>
      </c>
      <c r="O5" s="94"/>
      <c r="P5" s="93">
        <v>6</v>
      </c>
      <c r="Q5" s="94">
        <v>0.25</v>
      </c>
      <c r="R5" s="95"/>
      <c r="S5" s="96">
        <v>445</v>
      </c>
      <c r="T5" s="94"/>
      <c r="U5" s="96">
        <v>311</v>
      </c>
      <c r="V5" s="94">
        <v>0.25</v>
      </c>
      <c r="W5" s="97"/>
      <c r="X5" s="96">
        <v>16</v>
      </c>
      <c r="Y5" s="94"/>
      <c r="Z5" s="96">
        <v>7</v>
      </c>
      <c r="AA5" s="94"/>
      <c r="AB5" s="96"/>
      <c r="AC5" s="94"/>
      <c r="AD5" s="96"/>
      <c r="AE5" s="94"/>
      <c r="AF5" s="96"/>
      <c r="AG5" s="94"/>
    </row>
    <row r="6" spans="1:33" ht="30" customHeight="1" x14ac:dyDescent="0.25">
      <c r="B6" s="90" t="str">
        <f>Mitglieder!C11</f>
        <v>Silvi</v>
      </c>
      <c r="C6" s="91" t="s">
        <v>67</v>
      </c>
      <c r="D6" s="92">
        <f>IF(C6="X",((E6*Steuerdaten!$C$4+F6*Steuerdaten!$C$5+((SUM($G$3:$G$16)-G6)*Steuerdaten!$C$6)+((SUM($H$3:$H$16)-H6)*Steuerdaten!$C$7)+I6*Steuerdaten!$C$8)*-1-J6-O6-Q6-R6-T6-V6-W6-Y6-AA6-AC6-AE6-AG6),"")</f>
        <v>-1.7</v>
      </c>
      <c r="E6" s="72">
        <v>2</v>
      </c>
      <c r="F6" s="72"/>
      <c r="G6" s="72"/>
      <c r="H6" s="72"/>
      <c r="I6" s="72"/>
      <c r="J6" s="73"/>
      <c r="K6" s="82"/>
      <c r="L6" s="83"/>
      <c r="M6" s="84"/>
      <c r="N6" s="93">
        <v>12</v>
      </c>
      <c r="O6" s="94">
        <v>0.25</v>
      </c>
      <c r="P6" s="93">
        <v>7</v>
      </c>
      <c r="Q6" s="94"/>
      <c r="R6" s="95">
        <v>0.5</v>
      </c>
      <c r="S6" s="96">
        <v>562</v>
      </c>
      <c r="T6" s="94"/>
      <c r="U6" s="96">
        <v>141</v>
      </c>
      <c r="V6" s="94"/>
      <c r="W6" s="97"/>
      <c r="X6" s="96">
        <v>14</v>
      </c>
      <c r="Y6" s="94">
        <v>0.25</v>
      </c>
      <c r="Z6" s="96">
        <v>3</v>
      </c>
      <c r="AA6" s="94">
        <v>0.5</v>
      </c>
      <c r="AB6" s="96"/>
      <c r="AC6" s="94"/>
      <c r="AD6" s="96"/>
      <c r="AE6" s="94"/>
      <c r="AF6" s="96"/>
      <c r="AG6" s="94"/>
    </row>
    <row r="7" spans="1:33" ht="30" customHeight="1" x14ac:dyDescent="0.25">
      <c r="B7" s="90" t="str">
        <f>Mitglieder!C12</f>
        <v>Andreas</v>
      </c>
      <c r="C7" s="91" t="s">
        <v>68</v>
      </c>
      <c r="D7" s="92" t="str">
        <f>IF(C7="X",((E7*Steuerdaten!$C$4+F7*Steuerdaten!$C$5+((SUM($G$3:$G$16)-G7)*Steuerdaten!$C$6)+((SUM($H$3:$H$16)-H7)*Steuerdaten!$C$7)+I7*Steuerdaten!$C$8)*-1-J7-O7-Q7-R7-T7-V7-W7-Y7-AA7-AC7-AE7-AG7),"")</f>
        <v/>
      </c>
      <c r="E7" s="72"/>
      <c r="F7" s="72"/>
      <c r="G7" s="72"/>
      <c r="H7" s="72"/>
      <c r="I7" s="72"/>
      <c r="J7" s="73"/>
      <c r="K7" s="82"/>
      <c r="L7" s="83"/>
      <c r="M7" s="84"/>
      <c r="N7" s="93"/>
      <c r="O7" s="94"/>
      <c r="P7" s="93"/>
      <c r="Q7" s="94"/>
      <c r="R7" s="95"/>
      <c r="S7" s="96"/>
      <c r="T7" s="94"/>
      <c r="U7" s="96"/>
      <c r="V7" s="94"/>
      <c r="W7" s="97"/>
      <c r="X7" s="96"/>
      <c r="Y7" s="94"/>
      <c r="Z7" s="96"/>
      <c r="AA7" s="94"/>
      <c r="AB7" s="96"/>
      <c r="AC7" s="94"/>
      <c r="AD7" s="96"/>
      <c r="AE7" s="94"/>
      <c r="AF7" s="96"/>
      <c r="AG7" s="94"/>
    </row>
    <row r="8" spans="1:33" ht="30" customHeight="1" x14ac:dyDescent="0.25">
      <c r="B8" s="90" t="str">
        <f>Mitglieder!C13</f>
        <v>Silvia</v>
      </c>
      <c r="C8" s="91" t="s">
        <v>68</v>
      </c>
      <c r="D8" s="92" t="str">
        <f>IF(C8="X",((E8*Steuerdaten!$C$4+F8*Steuerdaten!$C$5+((SUM($G$3:$G$16)-G8)*Steuerdaten!$C$6)+((SUM($H$3:$H$16)-H8)*Steuerdaten!$C$7)+I8*Steuerdaten!$C$8)*-1-J8-O8-Q8-R8-T8-V8-W8-Y8-AA8-AC8-AE8-AG8),"")</f>
        <v/>
      </c>
      <c r="E8" s="72"/>
      <c r="F8" s="72"/>
      <c r="G8" s="72"/>
      <c r="H8" s="72"/>
      <c r="I8" s="72"/>
      <c r="J8" s="73"/>
      <c r="K8" s="82"/>
      <c r="L8" s="83"/>
      <c r="M8" s="84"/>
      <c r="N8" s="93"/>
      <c r="O8" s="94"/>
      <c r="P8" s="93"/>
      <c r="Q8" s="94"/>
      <c r="R8" s="95"/>
      <c r="S8" s="96"/>
      <c r="T8" s="94"/>
      <c r="U8" s="96"/>
      <c r="V8" s="94"/>
      <c r="W8" s="97"/>
      <c r="X8" s="96"/>
      <c r="Y8" s="94"/>
      <c r="Z8" s="96"/>
      <c r="AA8" s="94"/>
      <c r="AB8" s="96"/>
      <c r="AC8" s="94"/>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-1.6</v>
      </c>
      <c r="E9" s="72">
        <v>6</v>
      </c>
      <c r="F9" s="72"/>
      <c r="G9" s="72"/>
      <c r="H9" s="72"/>
      <c r="I9" s="72"/>
      <c r="J9" s="73"/>
      <c r="K9" s="82"/>
      <c r="L9" s="83"/>
      <c r="M9" s="84"/>
      <c r="N9" s="93">
        <v>13</v>
      </c>
      <c r="O9" s="94"/>
      <c r="P9" s="93">
        <v>7</v>
      </c>
      <c r="Q9" s="94"/>
      <c r="R9" s="95"/>
      <c r="S9" s="96">
        <v>78</v>
      </c>
      <c r="T9" s="94"/>
      <c r="U9" s="96">
        <v>394</v>
      </c>
      <c r="V9" s="94">
        <v>0.5</v>
      </c>
      <c r="W9" s="97"/>
      <c r="X9" s="96">
        <v>9</v>
      </c>
      <c r="Y9" s="94">
        <v>0.5</v>
      </c>
      <c r="Z9" s="96">
        <v>6</v>
      </c>
      <c r="AA9" s="94"/>
      <c r="AB9" s="96"/>
      <c r="AC9" s="94"/>
      <c r="AD9" s="96"/>
      <c r="AE9" s="94"/>
      <c r="AF9" s="96"/>
      <c r="AG9" s="94"/>
    </row>
    <row r="10" spans="1:33" ht="30" customHeight="1" x14ac:dyDescent="0.25">
      <c r="B10" s="90" t="str">
        <f>Mitglieder!C15</f>
        <v>Martin</v>
      </c>
      <c r="C10" s="91" t="s">
        <v>67</v>
      </c>
      <c r="D10" s="92">
        <f>IF(C10="X",((E10*Steuerdaten!$C$4+F10*Steuerdaten!$C$5+((SUM($G$3:$G$16)-G10)*Steuerdaten!$C$6)+((SUM($H$3:$H$16)-H10)*Steuerdaten!$C$7)+I10*Steuerdaten!$C$8)*-1-J10-O10-Q10-R10-T10-V10-W10-Y10-AA10-AC10-AE10-AG10),"")</f>
        <v>-1.2</v>
      </c>
      <c r="E10" s="72">
        <v>2</v>
      </c>
      <c r="F10" s="72"/>
      <c r="G10" s="72"/>
      <c r="H10" s="72"/>
      <c r="I10" s="72"/>
      <c r="J10" s="73"/>
      <c r="K10" s="82"/>
      <c r="L10" s="83"/>
      <c r="M10" s="84"/>
      <c r="N10" s="93">
        <v>13</v>
      </c>
      <c r="O10" s="94"/>
      <c r="P10" s="93">
        <v>7</v>
      </c>
      <c r="Q10" s="94"/>
      <c r="R10" s="95">
        <v>0.5</v>
      </c>
      <c r="S10" s="96">
        <v>252</v>
      </c>
      <c r="T10" s="94"/>
      <c r="U10" s="96">
        <v>162</v>
      </c>
      <c r="V10" s="94"/>
      <c r="W10" s="97"/>
      <c r="X10" s="96">
        <v>15</v>
      </c>
      <c r="Y10" s="94"/>
      <c r="Z10" s="96">
        <v>3</v>
      </c>
      <c r="AA10" s="94">
        <v>0.5</v>
      </c>
      <c r="AB10" s="96"/>
      <c r="AC10" s="94"/>
      <c r="AD10" s="96"/>
      <c r="AE10" s="94"/>
      <c r="AF10" s="96"/>
      <c r="AG10" s="94"/>
    </row>
    <row r="11" spans="1:33" ht="30" customHeight="1" x14ac:dyDescent="0.25">
      <c r="B11" s="90" t="s">
        <v>132</v>
      </c>
      <c r="C11" s="91" t="s">
        <v>67</v>
      </c>
      <c r="D11" s="92">
        <f>IF(C11="X",((E11*Steuerdaten!$C$4+F11*Steuerdaten!$C$5+((SUM($G$3:$G$16)-G11)*Steuerdaten!$C$6)+((SUM($H$3:$H$16)-H11)*Steuerdaten!$C$7)+I11*Steuerdaten!$C$8)*-1-J11-O11-Q11-R11-T11-V11-W11-Y11-AA11-AC11-AE11-AG11),"")</f>
        <v>-1.5</v>
      </c>
      <c r="E11" s="72">
        <v>3</v>
      </c>
      <c r="F11" s="72">
        <v>1</v>
      </c>
      <c r="G11" s="72"/>
      <c r="H11" s="72"/>
      <c r="I11" s="72"/>
      <c r="J11" s="73">
        <v>0.1</v>
      </c>
      <c r="K11" s="82"/>
      <c r="L11" s="83"/>
      <c r="M11" s="84"/>
      <c r="N11" s="93">
        <v>9</v>
      </c>
      <c r="O11" s="94">
        <v>0.5</v>
      </c>
      <c r="P11" s="93">
        <v>9</v>
      </c>
      <c r="Q11" s="94"/>
      <c r="R11" s="95">
        <v>0.5</v>
      </c>
      <c r="S11" s="96">
        <v>555</v>
      </c>
      <c r="T11" s="94"/>
      <c r="U11" s="96">
        <v>112</v>
      </c>
      <c r="V11" s="94"/>
      <c r="W11" s="97"/>
      <c r="X11" s="96">
        <v>17</v>
      </c>
      <c r="Y11" s="94"/>
      <c r="Z11" s="96">
        <v>8</v>
      </c>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10" x14ac:dyDescent="0.25">
      <c r="C17" s="31"/>
      <c r="D17" s="37"/>
      <c r="E17" s="37"/>
      <c r="F17" s="37"/>
      <c r="G17" s="37"/>
      <c r="H17" s="37"/>
    </row>
    <row r="18" spans="3:10" x14ac:dyDescent="0.25">
      <c r="C18" s="31"/>
      <c r="D18" s="37"/>
      <c r="E18" s="37"/>
      <c r="F18" s="37"/>
      <c r="G18" s="37"/>
      <c r="H18" s="37"/>
    </row>
    <row r="19" spans="3:10" x14ac:dyDescent="0.25">
      <c r="C19" s="31"/>
      <c r="D19" s="37"/>
      <c r="E19" s="37"/>
      <c r="F19" s="37"/>
      <c r="G19" s="37"/>
      <c r="H19" s="37"/>
    </row>
    <row r="23" spans="3:10" x14ac:dyDescent="0.25">
      <c r="J23" s="1" t="s">
        <v>67</v>
      </c>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9" priority="2">
      <formula>"(ODER(J10=""d"";J10=""s"";J10=""u""))"</formula>
    </cfRule>
  </conditionalFormatting>
  <conditionalFormatting sqref="E3:J15 N3:AG15">
    <cfRule type="expression" dxfId="8" priority="1">
      <formula>$C3="X"</formula>
    </cfRule>
  </conditionalFormatting>
  <dataValidations count="1">
    <dataValidation type="list" allowBlank="1" showInputMessage="1" showErrorMessage="1" sqref="C3:C15" xr:uid="{00000000-0002-0000-0700-000000000000}">
      <formula1>"X,E,U"</formula1>
    </dataValidation>
  </dataValidations>
  <pageMargins left="0.25" right="0.25" top="0.75" bottom="0.75"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9"/>
  <sheetViews>
    <sheetView zoomScale="80" zoomScaleNormal="80" zoomScalePageLayoutView="40" workbookViewId="0">
      <selection activeCell="C9" sqref="C9"/>
    </sheetView>
  </sheetViews>
  <sheetFormatPr baseColWidth="10" defaultColWidth="11.42578125" defaultRowHeight="15" x14ac:dyDescent="0.25"/>
  <cols>
    <col min="1" max="1" width="2.85546875" style="1" customWidth="1"/>
    <col min="2" max="2" width="11.42578125" style="1"/>
    <col min="3" max="3" width="6.140625" style="1" customWidth="1"/>
    <col min="4" max="4" width="7.140625" style="1" customWidth="1"/>
    <col min="5" max="5" width="18.140625" style="1" customWidth="1"/>
    <col min="6" max="6" width="9" style="1" customWidth="1"/>
    <col min="7" max="9" width="4.140625" style="1" customWidth="1"/>
    <col min="10" max="10" width="8.42578125" style="1" customWidth="1"/>
    <col min="11" max="11" width="2.140625" style="1" customWidth="1"/>
    <col min="12" max="12" width="2.85546875" style="1" customWidth="1"/>
    <col min="13" max="13" width="2.140625" style="1" customWidth="1"/>
    <col min="14" max="14" width="5.140625" style="1" customWidth="1"/>
    <col min="15" max="15" width="6" style="1" customWidth="1"/>
    <col min="16" max="16" width="5.140625" style="1" customWidth="1"/>
    <col min="17" max="17" width="5.85546875" style="1" customWidth="1"/>
    <col min="18" max="18" width="6.140625" style="1" customWidth="1"/>
    <col min="19" max="19" width="5.140625" style="1" customWidth="1"/>
    <col min="20" max="20" width="6" style="1" customWidth="1"/>
    <col min="21" max="21" width="5.140625" style="1" customWidth="1"/>
    <col min="22" max="22" width="6" style="1" customWidth="1"/>
    <col min="23" max="23" width="7.7109375" style="31" customWidth="1"/>
    <col min="24" max="24" width="5.140625" style="1" customWidth="1"/>
    <col min="25" max="25" width="6" style="1" customWidth="1"/>
    <col min="26" max="26" width="5.140625" style="1" customWidth="1"/>
    <col min="27" max="27" width="5.85546875" style="1" customWidth="1"/>
    <col min="28" max="28" width="5.140625" style="1" customWidth="1"/>
    <col min="29" max="29" width="6" style="1" customWidth="1"/>
    <col min="30" max="30" width="5.140625" style="1" customWidth="1"/>
    <col min="31" max="31" width="5.85546875" style="1" customWidth="1"/>
    <col min="32" max="32" width="5.140625" style="1" customWidth="1"/>
    <col min="33" max="33" width="6.28515625" style="1" customWidth="1"/>
    <col min="34" max="34" width="2.140625" style="1" customWidth="1"/>
    <col min="35" max="16384" width="11.42578125" style="1"/>
  </cols>
  <sheetData>
    <row r="1" spans="1:33" ht="10.5" customHeight="1" thickBot="1" x14ac:dyDescent="0.3">
      <c r="A1" s="37"/>
    </row>
    <row r="2" spans="1:33" s="35" customFormat="1" ht="85.5" customHeight="1" thickBot="1" x14ac:dyDescent="0.3">
      <c r="B2" s="113" t="str">
        <f ca="1">MID(CELL("Dateiname",$A$1),FIND("]",CELL("Dateiname",$A$1))+1,31)</f>
        <v>07</v>
      </c>
      <c r="C2" s="38"/>
      <c r="D2" s="39" t="s">
        <v>78</v>
      </c>
      <c r="E2" s="39" t="s">
        <v>74</v>
      </c>
      <c r="F2" s="40" t="s">
        <v>77</v>
      </c>
      <c r="G2" s="39" t="s">
        <v>76</v>
      </c>
      <c r="H2" s="39" t="s">
        <v>65</v>
      </c>
      <c r="I2" s="39" t="s">
        <v>75</v>
      </c>
      <c r="J2" s="40" t="s">
        <v>118</v>
      </c>
      <c r="K2" s="69"/>
      <c r="L2" s="69"/>
      <c r="N2" s="142" t="s">
        <v>84</v>
      </c>
      <c r="O2" s="143"/>
      <c r="P2" s="142" t="s">
        <v>85</v>
      </c>
      <c r="Q2" s="143"/>
      <c r="R2" s="68" t="s">
        <v>86</v>
      </c>
      <c r="S2" s="140" t="s">
        <v>87</v>
      </c>
      <c r="T2" s="141"/>
      <c r="U2" s="140" t="s">
        <v>88</v>
      </c>
      <c r="V2" s="141"/>
      <c r="W2" s="116" t="s">
        <v>90</v>
      </c>
      <c r="X2" s="140" t="s">
        <v>136</v>
      </c>
      <c r="Y2" s="141"/>
      <c r="Z2" s="140" t="s">
        <v>137</v>
      </c>
      <c r="AA2" s="141"/>
      <c r="AB2" s="140"/>
      <c r="AC2" s="141"/>
      <c r="AD2" s="140"/>
      <c r="AE2" s="141"/>
      <c r="AF2" s="140"/>
      <c r="AG2" s="141"/>
    </row>
    <row r="3" spans="1:33" ht="30" customHeight="1" x14ac:dyDescent="0.25">
      <c r="B3" s="79" t="str">
        <f>Mitglieder!C8</f>
        <v>Carmen</v>
      </c>
      <c r="C3" s="80" t="s">
        <v>67</v>
      </c>
      <c r="D3" s="81">
        <f>IF(C3="X",((E3*Steuerdaten!$C$4+F3*Steuerdaten!$C$5+((SUM($G$3:$G$16)-G3)*Steuerdaten!$C$6)+((SUM($H$3:$H$16)-H3)*Steuerdaten!$C$7)+I3*Steuerdaten!$C$8)*-1-J3-O3-Q3-R3-T3-V3-W3-Y3-AA3-AC3-AE3-AG3),"")</f>
        <v>-4.55</v>
      </c>
      <c r="E3" s="70">
        <v>8</v>
      </c>
      <c r="F3" s="70"/>
      <c r="G3" s="70"/>
      <c r="H3" s="70"/>
      <c r="I3" s="70"/>
      <c r="J3" s="71"/>
      <c r="K3" s="82"/>
      <c r="L3" s="83"/>
      <c r="M3" s="84"/>
      <c r="N3" s="85">
        <v>13</v>
      </c>
      <c r="O3" s="86">
        <v>0.25</v>
      </c>
      <c r="P3" s="85">
        <v>6</v>
      </c>
      <c r="Q3" s="86">
        <v>0.5</v>
      </c>
      <c r="R3" s="87">
        <v>0.5</v>
      </c>
      <c r="S3" s="88">
        <v>553</v>
      </c>
      <c r="T3" s="86">
        <v>0.25</v>
      </c>
      <c r="U3" s="88">
        <v>413</v>
      </c>
      <c r="V3" s="86">
        <v>0.25</v>
      </c>
      <c r="W3" s="89"/>
      <c r="X3" s="88"/>
      <c r="Y3" s="86"/>
      <c r="Z3" s="88">
        <v>7</v>
      </c>
      <c r="AA3" s="86">
        <v>2</v>
      </c>
      <c r="AB3" s="88"/>
      <c r="AC3" s="86"/>
      <c r="AD3" s="88"/>
      <c r="AE3" s="86"/>
      <c r="AF3" s="88"/>
      <c r="AG3" s="86"/>
    </row>
    <row r="4" spans="1:33" ht="30" customHeight="1" x14ac:dyDescent="0.25">
      <c r="B4" s="90" t="str">
        <f>Mitglieder!C9</f>
        <v>Marco</v>
      </c>
      <c r="C4" s="91" t="s">
        <v>67</v>
      </c>
      <c r="D4" s="92">
        <f>IF(C4="X",((E4*Steuerdaten!$C$4+F4*Steuerdaten!$C$5+((SUM($G$3:$G$16)-G4)*Steuerdaten!$C$6)+((SUM($H$3:$H$16)-H4)*Steuerdaten!$C$7)+I4*Steuerdaten!$C$8)*-1-J4-O4-Q4-R4-T4-V4-W4-Y4-AA4-AC4-AE4-AG4),"")</f>
        <v>-1.8</v>
      </c>
      <c r="E4" s="72">
        <v>3</v>
      </c>
      <c r="F4" s="72"/>
      <c r="G4" s="72"/>
      <c r="H4" s="72"/>
      <c r="I4" s="72"/>
      <c r="J4" s="73"/>
      <c r="K4" s="82"/>
      <c r="L4" s="83"/>
      <c r="M4" s="84"/>
      <c r="N4" s="93">
        <v>18</v>
      </c>
      <c r="O4" s="94"/>
      <c r="P4" s="93">
        <v>8</v>
      </c>
      <c r="Q4" s="94"/>
      <c r="R4" s="95"/>
      <c r="S4" s="96">
        <v>653</v>
      </c>
      <c r="T4" s="94"/>
      <c r="U4" s="96">
        <v>322</v>
      </c>
      <c r="V4" s="94"/>
      <c r="W4" s="97"/>
      <c r="X4" s="96"/>
      <c r="Y4" s="94"/>
      <c r="Z4" s="96">
        <v>100</v>
      </c>
      <c r="AA4" s="94">
        <v>1.5</v>
      </c>
      <c r="AB4" s="96"/>
      <c r="AC4" s="94"/>
      <c r="AD4" s="96"/>
      <c r="AE4" s="94"/>
      <c r="AF4" s="96"/>
      <c r="AG4" s="94"/>
    </row>
    <row r="5" spans="1:33" ht="30" customHeight="1" x14ac:dyDescent="0.25">
      <c r="B5" s="90" t="str">
        <f>Mitglieder!C10</f>
        <v>Joop</v>
      </c>
      <c r="C5" s="91" t="s">
        <v>67</v>
      </c>
      <c r="D5" s="92">
        <f>IF(C5="X",((E5*Steuerdaten!$C$4+F5*Steuerdaten!$C$5+((SUM($G$3:$G$16)-G5)*Steuerdaten!$C$6)+((SUM($H$3:$H$16)-H5)*Steuerdaten!$C$7)+I5*Steuerdaten!$C$8)*-1-J5-O5-Q5-R5-T5-V5-W5-Y5-AA5-AC5-AE5-AG5),"")</f>
        <v>-2.9</v>
      </c>
      <c r="E5" s="72">
        <v>4</v>
      </c>
      <c r="F5" s="72"/>
      <c r="G5" s="72"/>
      <c r="H5" s="72"/>
      <c r="I5" s="72"/>
      <c r="J5" s="73"/>
      <c r="K5" s="82"/>
      <c r="L5" s="83"/>
      <c r="M5" s="84"/>
      <c r="N5" s="93">
        <v>15</v>
      </c>
      <c r="O5" s="94"/>
      <c r="P5" s="93">
        <v>8</v>
      </c>
      <c r="Q5" s="94"/>
      <c r="R5" s="95"/>
      <c r="S5" s="96">
        <v>476</v>
      </c>
      <c r="T5" s="94">
        <v>0.5</v>
      </c>
      <c r="U5" s="96">
        <v>262</v>
      </c>
      <c r="V5" s="94"/>
      <c r="W5" s="97"/>
      <c r="X5" s="96"/>
      <c r="Y5" s="94"/>
      <c r="Z5" s="96">
        <v>5</v>
      </c>
      <c r="AA5" s="94">
        <v>2</v>
      </c>
      <c r="AB5" s="96"/>
      <c r="AC5" s="94"/>
      <c r="AD5" s="96"/>
      <c r="AE5" s="94"/>
      <c r="AF5" s="96"/>
      <c r="AG5" s="94"/>
    </row>
    <row r="6" spans="1:33" ht="30" customHeight="1" x14ac:dyDescent="0.25">
      <c r="B6" s="90" t="str">
        <f>Mitglieder!C11</f>
        <v>Silvi</v>
      </c>
      <c r="C6" s="91" t="s">
        <v>67</v>
      </c>
      <c r="D6" s="92">
        <f>IF(C6="X",((E6*Steuerdaten!$C$4+F6*Steuerdaten!$C$5+((SUM($G$3:$G$16)-G6)*Steuerdaten!$C$6)+((SUM($H$3:$H$16)-H6)*Steuerdaten!$C$7)+I6*Steuerdaten!$C$8)*-1-J6-O6-Q6-R6-T6-V6-W6-Y6-AA6-AC6-AE6-AG6),"")</f>
        <v>-4.0999999999999996</v>
      </c>
      <c r="E6" s="72">
        <v>5</v>
      </c>
      <c r="F6" s="72">
        <v>1</v>
      </c>
      <c r="G6" s="72"/>
      <c r="H6" s="72"/>
      <c r="I6" s="72"/>
      <c r="J6" s="73"/>
      <c r="K6" s="82"/>
      <c r="L6" s="83"/>
      <c r="M6" s="84"/>
      <c r="N6" s="93">
        <v>11</v>
      </c>
      <c r="O6" s="94">
        <v>0.5</v>
      </c>
      <c r="P6" s="93">
        <v>7</v>
      </c>
      <c r="Q6" s="94"/>
      <c r="R6" s="95">
        <v>0.5</v>
      </c>
      <c r="S6" s="96">
        <v>523</v>
      </c>
      <c r="T6" s="94"/>
      <c r="U6" s="96">
        <v>212</v>
      </c>
      <c r="V6" s="94"/>
      <c r="W6" s="97"/>
      <c r="X6" s="96"/>
      <c r="Y6" s="94"/>
      <c r="Z6" s="96">
        <v>13</v>
      </c>
      <c r="AA6" s="94">
        <v>2.5</v>
      </c>
      <c r="AB6" s="96"/>
      <c r="AC6" s="94"/>
      <c r="AD6" s="96"/>
      <c r="AE6" s="94"/>
      <c r="AF6" s="96"/>
      <c r="AG6" s="94"/>
    </row>
    <row r="7" spans="1:33" ht="30" customHeight="1" x14ac:dyDescent="0.25">
      <c r="B7" s="90" t="str">
        <f>Mitglieder!C12</f>
        <v>Andreas</v>
      </c>
      <c r="C7" s="91" t="s">
        <v>68</v>
      </c>
      <c r="D7" s="92" t="str">
        <f>IF(C7="X",((E7*Steuerdaten!$C$4+F7*Steuerdaten!$C$5+((SUM($G$3:$G$16)-G7)*Steuerdaten!$C$6)+((SUM($H$3:$H$16)-H7)*Steuerdaten!$C$7)+I7*Steuerdaten!$C$8)*-1-J7-O7-Q7-R7-T7-V7-W7-Y7-AA7-AC7-AE7-AG7),"")</f>
        <v/>
      </c>
      <c r="E7" s="72"/>
      <c r="F7" s="72"/>
      <c r="G7" s="72"/>
      <c r="H7" s="72"/>
      <c r="I7" s="72"/>
      <c r="J7" s="73"/>
      <c r="K7" s="82"/>
      <c r="L7" s="83"/>
      <c r="M7" s="84"/>
      <c r="N7" s="93"/>
      <c r="O7" s="94"/>
      <c r="P7" s="93"/>
      <c r="Q7" s="94"/>
      <c r="R7" s="95"/>
      <c r="S7" s="96"/>
      <c r="T7" s="94"/>
      <c r="U7" s="96"/>
      <c r="V7" s="94"/>
      <c r="W7" s="97"/>
      <c r="X7" s="96"/>
      <c r="Y7" s="94"/>
      <c r="Z7" s="96"/>
      <c r="AA7" s="94"/>
      <c r="AB7" s="96"/>
      <c r="AC7" s="94"/>
      <c r="AD7" s="96"/>
      <c r="AE7" s="94"/>
      <c r="AF7" s="96"/>
      <c r="AG7" s="94"/>
    </row>
    <row r="8" spans="1:33" ht="30" customHeight="1" x14ac:dyDescent="0.25">
      <c r="B8" s="90" t="str">
        <f>Mitglieder!C13</f>
        <v>Silvia</v>
      </c>
      <c r="C8" s="91" t="s">
        <v>68</v>
      </c>
      <c r="D8" s="92" t="str">
        <f>IF(C8="X",((E8*Steuerdaten!$C$4+F8*Steuerdaten!$C$5+((SUM($G$3:$G$16)-G8)*Steuerdaten!$C$6)+((SUM($H$3:$H$16)-H8)*Steuerdaten!$C$7)+I8*Steuerdaten!$C$8)*-1-J8-O8-Q8-R8-T8-V8-W8-Y8-AA8-AC8-AE8-AG8),"")</f>
        <v/>
      </c>
      <c r="E8" s="72"/>
      <c r="F8" s="72"/>
      <c r="G8" s="72"/>
      <c r="H8" s="72"/>
      <c r="I8" s="72"/>
      <c r="J8" s="73"/>
      <c r="K8" s="82"/>
      <c r="L8" s="83"/>
      <c r="M8" s="84"/>
      <c r="N8" s="93"/>
      <c r="O8" s="94"/>
      <c r="P8" s="93"/>
      <c r="Q8" s="94"/>
      <c r="R8" s="95"/>
      <c r="S8" s="96"/>
      <c r="T8" s="94"/>
      <c r="U8" s="96"/>
      <c r="V8" s="94"/>
      <c r="W8" s="97"/>
      <c r="X8" s="96"/>
      <c r="Y8" s="94"/>
      <c r="Z8" s="96"/>
      <c r="AA8" s="94"/>
      <c r="AB8" s="96"/>
      <c r="AC8" s="94"/>
      <c r="AD8" s="96"/>
      <c r="AE8" s="94"/>
      <c r="AF8" s="96"/>
      <c r="AG8" s="94"/>
    </row>
    <row r="9" spans="1:33" ht="30" customHeight="1" x14ac:dyDescent="0.25">
      <c r="B9" s="90" t="str">
        <f>Mitglieder!C14</f>
        <v>Walter</v>
      </c>
      <c r="C9" s="91" t="s">
        <v>67</v>
      </c>
      <c r="D9" s="92">
        <f>IF(C9="X",((E9*Steuerdaten!$C$4+F9*Steuerdaten!$C$5+((SUM($G$3:$G$16)-G9)*Steuerdaten!$C$6)+((SUM($H$3:$H$16)-H9)*Steuerdaten!$C$7)+I9*Steuerdaten!$C$8)*-1-J9-O9-Q9-R9-T9-V9-W9-Y9-AA9-AC9-AE9-AG9),"")</f>
        <v>-1.1000000000000001</v>
      </c>
      <c r="E9" s="72">
        <v>1</v>
      </c>
      <c r="F9" s="72"/>
      <c r="G9" s="72"/>
      <c r="H9" s="72"/>
      <c r="I9" s="72"/>
      <c r="J9" s="73"/>
      <c r="K9" s="82"/>
      <c r="L9" s="83"/>
      <c r="M9" s="84"/>
      <c r="N9" s="93">
        <v>16</v>
      </c>
      <c r="O9" s="94"/>
      <c r="P9" s="93">
        <v>9</v>
      </c>
      <c r="Q9" s="94"/>
      <c r="R9" s="95"/>
      <c r="S9" s="96">
        <v>557</v>
      </c>
      <c r="T9" s="94"/>
      <c r="U9" s="96">
        <v>64</v>
      </c>
      <c r="V9" s="94"/>
      <c r="W9" s="97"/>
      <c r="X9" s="96"/>
      <c r="Y9" s="94"/>
      <c r="Z9" s="96">
        <v>106</v>
      </c>
      <c r="AA9" s="94">
        <v>1</v>
      </c>
      <c r="AB9" s="96"/>
      <c r="AC9" s="94"/>
      <c r="AD9" s="96"/>
      <c r="AE9" s="94"/>
      <c r="AF9" s="96"/>
      <c r="AG9" s="94"/>
    </row>
    <row r="10" spans="1:33" ht="30" customHeight="1" x14ac:dyDescent="0.25">
      <c r="B10" s="90" t="str">
        <f>Mitglieder!C15</f>
        <v>Martin</v>
      </c>
      <c r="C10" s="91" t="s">
        <v>67</v>
      </c>
      <c r="D10" s="92">
        <f>IF(C10="X",((E10*Steuerdaten!$C$4+F10*Steuerdaten!$C$5+((SUM($G$3:$G$16)-G10)*Steuerdaten!$C$6)+((SUM($H$3:$H$16)-H10)*Steuerdaten!$C$7)+I10*Steuerdaten!$C$8)*-1-J10-O10-Q10-R10-T10-V10-W10-Y10-AA10-AC10-AE10-AG10),"")</f>
        <v>-2.7</v>
      </c>
      <c r="E10" s="72">
        <v>2</v>
      </c>
      <c r="F10" s="72"/>
      <c r="G10" s="72"/>
      <c r="H10" s="72"/>
      <c r="I10" s="72"/>
      <c r="J10" s="73"/>
      <c r="K10" s="82"/>
      <c r="L10" s="83"/>
      <c r="M10" s="84"/>
      <c r="N10" s="93">
        <v>15</v>
      </c>
      <c r="O10" s="94"/>
      <c r="P10" s="93">
        <v>6</v>
      </c>
      <c r="Q10" s="94">
        <v>0.5</v>
      </c>
      <c r="R10" s="95">
        <v>0.5</v>
      </c>
      <c r="S10" s="96">
        <v>626</v>
      </c>
      <c r="T10" s="94"/>
      <c r="U10" s="96">
        <v>551</v>
      </c>
      <c r="V10" s="94">
        <v>0.5</v>
      </c>
      <c r="W10" s="97"/>
      <c r="X10" s="96"/>
      <c r="Y10" s="94"/>
      <c r="Z10" s="96">
        <v>100</v>
      </c>
      <c r="AA10" s="94">
        <v>1</v>
      </c>
      <c r="AB10" s="96"/>
      <c r="AC10" s="94"/>
      <c r="AD10" s="96"/>
      <c r="AE10" s="94"/>
      <c r="AF10" s="96"/>
      <c r="AG10" s="94"/>
    </row>
    <row r="11" spans="1:33" ht="30" customHeight="1" x14ac:dyDescent="0.25">
      <c r="B11" s="90"/>
      <c r="C11" s="91"/>
      <c r="D11" s="92" t="str">
        <f>IF(C11="X",((E11*Steuerdaten!$C$4+F11*Steuerdaten!$C$5+((SUM($G$3:$G$16)-G11)*Steuerdaten!$C$6)+((SUM($H$3:$H$16)-H11)*Steuerdaten!$C$7)+I11*Steuerdaten!$C$8)*-1-J11-O11-Q11-R11-T11-V11-W11-Y11-AA11-AC11-AE11-AG11),"")</f>
        <v/>
      </c>
      <c r="E11" s="72"/>
      <c r="F11" s="72"/>
      <c r="G11" s="72"/>
      <c r="H11" s="72"/>
      <c r="I11" s="72"/>
      <c r="J11" s="73"/>
      <c r="K11" s="82"/>
      <c r="L11" s="83"/>
      <c r="M11" s="84"/>
      <c r="N11" s="93"/>
      <c r="O11" s="94"/>
      <c r="P11" s="93"/>
      <c r="Q11" s="94"/>
      <c r="R11" s="95"/>
      <c r="S11" s="96"/>
      <c r="T11" s="94"/>
      <c r="U11" s="96"/>
      <c r="V11" s="94"/>
      <c r="W11" s="97"/>
      <c r="X11" s="96"/>
      <c r="Y11" s="94"/>
      <c r="Z11" s="96"/>
      <c r="AA11" s="94"/>
      <c r="AB11" s="96"/>
      <c r="AC11" s="94"/>
      <c r="AD11" s="96"/>
      <c r="AE11" s="94"/>
      <c r="AF11" s="96"/>
      <c r="AG11" s="94"/>
    </row>
    <row r="12" spans="1:33" ht="30" customHeight="1" x14ac:dyDescent="0.25">
      <c r="B12" s="90"/>
      <c r="C12" s="91"/>
      <c r="D12" s="92" t="str">
        <f>IF(C12="X",((E12*Steuerdaten!$C$4+F12*Steuerdaten!$C$5+((SUM($G$3:$G$16)-G12)*Steuerdaten!$C$6)+((SUM($H$3:$H$16)-H12)*Steuerdaten!$C$7)+I12*Steuerdaten!$C$8)*-1-J12-O12-Q12-R12-T12-V12-W12-Y12-AA12-AC12-AE12-AG12),"")</f>
        <v/>
      </c>
      <c r="E12" s="72"/>
      <c r="F12" s="72"/>
      <c r="G12" s="72"/>
      <c r="H12" s="72"/>
      <c r="I12" s="72"/>
      <c r="J12" s="73"/>
      <c r="K12" s="82"/>
      <c r="L12" s="83"/>
      <c r="M12" s="84"/>
      <c r="N12" s="93"/>
      <c r="O12" s="94"/>
      <c r="P12" s="93"/>
      <c r="Q12" s="94"/>
      <c r="R12" s="95"/>
      <c r="S12" s="96"/>
      <c r="T12" s="94"/>
      <c r="U12" s="96"/>
      <c r="V12" s="94"/>
      <c r="W12" s="97"/>
      <c r="X12" s="96"/>
      <c r="Y12" s="94"/>
      <c r="Z12" s="96"/>
      <c r="AA12" s="94"/>
      <c r="AB12" s="96"/>
      <c r="AC12" s="94"/>
      <c r="AD12" s="96"/>
      <c r="AE12" s="94"/>
      <c r="AF12" s="96"/>
      <c r="AG12" s="94"/>
    </row>
    <row r="13" spans="1:33" ht="30" customHeight="1" x14ac:dyDescent="0.25">
      <c r="B13" s="90"/>
      <c r="C13" s="91"/>
      <c r="D13" s="92" t="str">
        <f>IF(C13="X",((E13*Steuerdaten!$C$4+F13*Steuerdaten!$C$5+((SUM($G$3:$G$16)-G13)*Steuerdaten!$C$6)+((SUM($H$3:$H$16)-H13)*Steuerdaten!$C$7)+I13*Steuerdaten!$C$8)*-1-J13-O13-Q13-R13-T13-V13-W13-Y13-AA13-AC13-AE13-AG13),"")</f>
        <v/>
      </c>
      <c r="E13" s="72"/>
      <c r="F13" s="72"/>
      <c r="G13" s="72"/>
      <c r="H13" s="72"/>
      <c r="I13" s="72"/>
      <c r="J13" s="73"/>
      <c r="K13" s="82"/>
      <c r="L13" s="83"/>
      <c r="M13" s="84"/>
      <c r="N13" s="93"/>
      <c r="O13" s="94"/>
      <c r="P13" s="93"/>
      <c r="Q13" s="94"/>
      <c r="R13" s="95"/>
      <c r="S13" s="96"/>
      <c r="T13" s="94"/>
      <c r="U13" s="96"/>
      <c r="V13" s="94"/>
      <c r="W13" s="97"/>
      <c r="X13" s="96"/>
      <c r="Y13" s="94"/>
      <c r="Z13" s="96"/>
      <c r="AA13" s="94"/>
      <c r="AB13" s="96"/>
      <c r="AC13" s="94"/>
      <c r="AD13" s="96"/>
      <c r="AE13" s="94"/>
      <c r="AF13" s="96"/>
      <c r="AG13" s="94"/>
    </row>
    <row r="14" spans="1:33" ht="30" customHeight="1" x14ac:dyDescent="0.25">
      <c r="B14" s="90"/>
      <c r="C14" s="91"/>
      <c r="D14" s="92" t="str">
        <f>IF(C14="X",((E14*Steuerdaten!$C$4+F14*Steuerdaten!$C$5+((SUM($G$3:$G$16)-G14)*Steuerdaten!$C$6)+((SUM($H$3:$H$16)-H14)*Steuerdaten!$C$7)+I14*Steuerdaten!$C$8)*-1-J14-O14-Q14-R14-T14-V14-W14-Y14-AA14-AC14-AE14-AG14),"")</f>
        <v/>
      </c>
      <c r="E14" s="72"/>
      <c r="F14" s="72"/>
      <c r="G14" s="72"/>
      <c r="H14" s="72"/>
      <c r="I14" s="72"/>
      <c r="J14" s="73"/>
      <c r="K14" s="82"/>
      <c r="L14" s="83"/>
      <c r="M14" s="84"/>
      <c r="N14" s="93"/>
      <c r="O14" s="94"/>
      <c r="P14" s="93"/>
      <c r="Q14" s="94"/>
      <c r="R14" s="95"/>
      <c r="S14" s="96"/>
      <c r="T14" s="94"/>
      <c r="U14" s="96"/>
      <c r="V14" s="94"/>
      <c r="W14" s="97"/>
      <c r="X14" s="96"/>
      <c r="Y14" s="94"/>
      <c r="Z14" s="96"/>
      <c r="AA14" s="94"/>
      <c r="AB14" s="96"/>
      <c r="AC14" s="94"/>
      <c r="AD14" s="96"/>
      <c r="AE14" s="94"/>
      <c r="AF14" s="96"/>
      <c r="AG14" s="94"/>
    </row>
    <row r="15" spans="1:33" ht="30" customHeight="1" thickBot="1" x14ac:dyDescent="0.3">
      <c r="B15" s="98"/>
      <c r="C15" s="99"/>
      <c r="D15" s="100" t="str">
        <f>IF(C15="X",((E15*Steuerdaten!$C$4+F15*Steuerdaten!$C$5+((SUM($G$3:$G$16)-G15)*Steuerdaten!$C$6)+((SUM($H$3:$H$16)-H15)*Steuerdaten!$C$7)+I15*Steuerdaten!$C$8)*-1-J15-O15-Q15-R15-T15-V15-W15-Y15-AA15-AC15-AE15-AG15),"")</f>
        <v/>
      </c>
      <c r="E15" s="74"/>
      <c r="F15" s="74"/>
      <c r="G15" s="74"/>
      <c r="H15" s="74"/>
      <c r="I15" s="74"/>
      <c r="J15" s="75"/>
      <c r="K15" s="82"/>
      <c r="L15" s="83"/>
      <c r="M15" s="84"/>
      <c r="N15" s="101"/>
      <c r="O15" s="102"/>
      <c r="P15" s="101"/>
      <c r="Q15" s="102"/>
      <c r="R15" s="103"/>
      <c r="S15" s="104"/>
      <c r="T15" s="102"/>
      <c r="U15" s="104"/>
      <c r="V15" s="102"/>
      <c r="W15" s="105"/>
      <c r="X15" s="104"/>
      <c r="Y15" s="102"/>
      <c r="Z15" s="104"/>
      <c r="AA15" s="102"/>
      <c r="AB15" s="104"/>
      <c r="AC15" s="102"/>
      <c r="AD15" s="104"/>
      <c r="AE15" s="102"/>
      <c r="AF15" s="104"/>
      <c r="AG15" s="102"/>
    </row>
    <row r="16" spans="1:33" ht="12" customHeight="1" x14ac:dyDescent="0.25">
      <c r="C16" s="31"/>
      <c r="D16" s="37"/>
      <c r="E16" s="37"/>
      <c r="F16" s="37"/>
      <c r="G16" s="37"/>
      <c r="H16" s="37"/>
    </row>
    <row r="17" spans="3:8" x14ac:dyDescent="0.25">
      <c r="C17" s="31"/>
      <c r="D17" s="37"/>
      <c r="E17" s="37"/>
      <c r="F17" s="37"/>
      <c r="G17" s="37"/>
      <c r="H17" s="37"/>
    </row>
    <row r="18" spans="3:8" x14ac:dyDescent="0.25">
      <c r="C18" s="31"/>
      <c r="D18" s="37"/>
      <c r="E18" s="37"/>
      <c r="F18" s="37"/>
      <c r="G18" s="37"/>
      <c r="H18" s="37"/>
    </row>
    <row r="19" spans="3:8" x14ac:dyDescent="0.25">
      <c r="C19" s="31"/>
      <c r="D19" s="37"/>
      <c r="E19" s="37"/>
      <c r="F19" s="37"/>
      <c r="G19" s="37"/>
      <c r="H19" s="37"/>
    </row>
  </sheetData>
  <sheetProtection password="CE0A" sheet="1" selectLockedCells="1"/>
  <protectedRanges>
    <protectedRange sqref="C3:C15" name="Anwesenheit"/>
  </protectedRanges>
  <mergeCells count="9">
    <mergeCell ref="AB2:AC2"/>
    <mergeCell ref="AD2:AE2"/>
    <mergeCell ref="AF2:AG2"/>
    <mergeCell ref="N2:O2"/>
    <mergeCell ref="P2:Q2"/>
    <mergeCell ref="S2:T2"/>
    <mergeCell ref="U2:V2"/>
    <mergeCell ref="X2:Y2"/>
    <mergeCell ref="Z2:AA2"/>
  </mergeCells>
  <conditionalFormatting sqref="B11">
    <cfRule type="expression" dxfId="7" priority="2">
      <formula>"(ODER(J10=""d"";J10=""s"";J10=""u""))"</formula>
    </cfRule>
  </conditionalFormatting>
  <conditionalFormatting sqref="E3:J15 N3:AG15">
    <cfRule type="expression" dxfId="6" priority="1">
      <formula>$C3="X"</formula>
    </cfRule>
  </conditionalFormatting>
  <dataValidations count="1">
    <dataValidation type="list" allowBlank="1" showInputMessage="1" showErrorMessage="1" sqref="C3:C15" xr:uid="{00000000-0002-0000-0800-000000000000}">
      <formula1>"X,E,U"</formula1>
    </dataValidation>
  </dataValidations>
  <pageMargins left="0.25" right="0.25"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2018</vt:lpstr>
      <vt:lpstr>Vorlage</vt:lpstr>
      <vt:lpstr>01</vt:lpstr>
      <vt:lpstr>02</vt:lpstr>
      <vt:lpstr>03</vt:lpstr>
      <vt:lpstr>04</vt:lpstr>
      <vt:lpstr>05</vt:lpstr>
      <vt:lpstr>06</vt:lpstr>
      <vt:lpstr>07</vt:lpstr>
      <vt:lpstr>08</vt:lpstr>
      <vt:lpstr>09</vt:lpstr>
      <vt:lpstr>10</vt:lpstr>
      <vt:lpstr>Mitglieder</vt:lpstr>
      <vt:lpstr>Satzung</vt:lpstr>
      <vt:lpstr>Steuerdaten</vt:lpstr>
      <vt:lpstr>'01'!Druckbereich</vt:lpstr>
      <vt:lpstr>'02'!Druckbereich</vt:lpstr>
      <vt:lpstr>'03'!Druckbereich</vt:lpstr>
      <vt:lpstr>'04'!Druckbereich</vt:lpstr>
      <vt:lpstr>'05'!Druckbereich</vt:lpstr>
      <vt:lpstr>'06'!Druckbereich</vt:lpstr>
      <vt:lpstr>'07'!Druckbereich</vt:lpstr>
      <vt:lpstr>'08'!Druckbereich</vt:lpstr>
      <vt:lpstr>'09'!Druckbereich</vt:lpstr>
      <vt:lpstr>'10'!Druckbereich</vt:lpstr>
      <vt:lpstr>'2018'!Druckbereich</vt:lpstr>
      <vt:lpstr>Satzung!Druckbereich</vt:lpstr>
      <vt:lpstr>Vorlage!Druckbereich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2019-05-03T10:05:53Z</dcterms:modified>
</cp:coreProperties>
</file>